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64011"/>
  <mc:AlternateContent xmlns:mc="http://schemas.openxmlformats.org/markup-compatibility/2006">
    <mc:Choice Requires="x15">
      <x15ac:absPath xmlns:x15ac="http://schemas.microsoft.com/office/spreadsheetml/2010/11/ac" url="\\fs\経済局\03新産業創造課\400_創業・女性起業家支援事業\創業関係\060_ 創業支援事業計画\001 事務要領\【現行】\"/>
    </mc:Choice>
  </mc:AlternateContent>
  <workbookProtection workbookAlgorithmName="SHA-512" workbookHashValue="tNEYIkuGrVPnIKt8DqmQBoC0q9qrl+VxW4kRIqYz0FC2ClG1zxf2w61+rvTASXImArM9Ir9TSEzVaMTkwwz9XQ==" workbookSaltValue="zjagHnRFoI+cNutrGaKIww==" workbookSpinCount="100000" lockStructure="1"/>
  <bookViews>
    <workbookView xWindow="0" yWindow="0" windowWidth="20490" windowHeight="7530"/>
  </bookViews>
  <sheets>
    <sheet name="入力" sheetId="3" r:id="rId1"/>
    <sheet name="入力例" sheetId="7" r:id="rId2"/>
    <sheet name="証明書" sheetId="1" r:id="rId3"/>
    <sheet name="横浜市用" sheetId="6" state="hidden" r:id="rId4"/>
    <sheet name="セミナー" sheetId="5" state="hidden" r:id="rId5"/>
  </sheets>
  <externalReferences>
    <externalReference r:id="rId6"/>
  </externalReferences>
  <definedNames>
    <definedName name="_xlnm.Print_Area" localSheetId="2">証明書!$A$1:$AJ$61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6" l="1"/>
  <c r="J15" i="7" l="1"/>
  <c r="I14" i="7"/>
  <c r="I15" i="7" s="1"/>
  <c r="Q8" i="7"/>
  <c r="R8" i="7" s="1"/>
  <c r="I8" i="7"/>
  <c r="Q7" i="7"/>
  <c r="R7" i="7" s="1"/>
  <c r="Q6" i="7"/>
  <c r="R6" i="7" s="1"/>
  <c r="Q5" i="7"/>
  <c r="R5" i="7" s="1"/>
  <c r="Q4" i="7"/>
  <c r="R4" i="7" s="1"/>
  <c r="Q3" i="7"/>
  <c r="R3" i="7" s="1"/>
  <c r="Q2" i="7"/>
  <c r="R2" i="7" s="1"/>
  <c r="Q9" i="7" s="1"/>
  <c r="Q10" i="7" l="1"/>
  <c r="C44" i="1"/>
  <c r="Y42" i="1"/>
  <c r="N42" i="1"/>
  <c r="C42" i="1"/>
  <c r="Y40" i="1"/>
  <c r="N40" i="1"/>
  <c r="C40" i="1"/>
  <c r="I14" i="3" l="1"/>
  <c r="Q3" i="3"/>
  <c r="Q4" i="3"/>
  <c r="Q5" i="3"/>
  <c r="Q6" i="3"/>
  <c r="Q7" i="3"/>
  <c r="Q8" i="3"/>
  <c r="Q2" i="3"/>
  <c r="D4" i="6" l="1"/>
  <c r="D5" i="6" s="1"/>
  <c r="G6" i="6" l="1"/>
  <c r="I15" i="3"/>
  <c r="C22" i="1" l="1"/>
  <c r="R3" i="3" l="1"/>
  <c r="R4" i="3"/>
  <c r="R5" i="3"/>
  <c r="R6" i="3"/>
  <c r="R7" i="3"/>
  <c r="R8" i="3"/>
  <c r="R2" i="3"/>
  <c r="Q9" i="3" l="1"/>
  <c r="Q10" i="3" s="1"/>
  <c r="G5" i="6" l="1"/>
  <c r="I5" i="6" s="1"/>
  <c r="R54" i="1" l="1"/>
  <c r="AB36" i="1"/>
  <c r="N30" i="1"/>
  <c r="P13" i="1"/>
  <c r="P11" i="1"/>
  <c r="P9" i="1"/>
  <c r="AA5" i="1"/>
  <c r="I3" i="6" l="1"/>
  <c r="AC22" i="1"/>
  <c r="AB22" i="1" s="1"/>
  <c r="U22" i="1"/>
  <c r="K3" i="6" l="1"/>
  <c r="J5" i="6"/>
  <c r="M54" i="1"/>
  <c r="C34" i="1" l="1"/>
  <c r="I28" i="1"/>
  <c r="I26" i="1"/>
  <c r="B89" i="5" l="1"/>
  <c r="B81" i="5"/>
  <c r="B82" i="5"/>
  <c r="B83" i="5"/>
  <c r="B84" i="5"/>
  <c r="B85" i="5"/>
  <c r="B86" i="5"/>
  <c r="B87" i="5"/>
  <c r="B88" i="5"/>
  <c r="B80" i="5"/>
  <c r="B72" i="5" l="1"/>
  <c r="B73" i="5"/>
  <c r="B74" i="5"/>
  <c r="B75" i="5"/>
  <c r="B76" i="5"/>
  <c r="B77" i="5"/>
  <c r="B78" i="5"/>
  <c r="B79" i="5"/>
  <c r="B71" i="5"/>
  <c r="B61" i="5" l="1"/>
  <c r="B70" i="5"/>
  <c r="B62" i="5"/>
  <c r="B63" i="5"/>
  <c r="B64" i="5"/>
  <c r="B65" i="5"/>
  <c r="B66" i="5"/>
  <c r="B67" i="5"/>
  <c r="B68" i="5"/>
  <c r="B69" i="5"/>
  <c r="B59" i="5" l="1"/>
  <c r="B60" i="5"/>
  <c r="B51" i="5"/>
  <c r="B52" i="5"/>
  <c r="B53" i="5"/>
  <c r="B54" i="5"/>
  <c r="B55" i="5"/>
  <c r="B56" i="5"/>
  <c r="B57" i="5"/>
  <c r="B58" i="5"/>
  <c r="B50" i="5"/>
  <c r="B39" i="5"/>
  <c r="B40" i="5"/>
  <c r="B41" i="5"/>
  <c r="B42" i="5"/>
  <c r="B43" i="5"/>
  <c r="B44" i="5"/>
  <c r="B45" i="5"/>
  <c r="B46" i="5"/>
  <c r="B47" i="5"/>
  <c r="B48" i="5"/>
  <c r="B49" i="5"/>
  <c r="B38" i="5"/>
  <c r="D4" i="5"/>
  <c r="E4" i="5" s="1"/>
  <c r="D3" i="5"/>
  <c r="E3" i="5" s="1"/>
  <c r="F3" i="5" s="1"/>
  <c r="I8" i="3" l="1"/>
  <c r="B17" i="5" l="1"/>
  <c r="F4" i="5"/>
  <c r="G4" i="6" s="1"/>
  <c r="B7" i="5"/>
  <c r="B12" i="5"/>
  <c r="B14" i="5"/>
  <c r="B18" i="5"/>
  <c r="B13" i="5"/>
  <c r="B15" i="5"/>
  <c r="B19" i="5"/>
  <c r="B9" i="5"/>
  <c r="B10" i="5"/>
  <c r="B8" i="5"/>
  <c r="B16" i="5"/>
  <c r="B11" i="5"/>
  <c r="J4" i="6" l="1"/>
  <c r="J3" i="6"/>
  <c r="K5" i="6"/>
  <c r="H5" i="6" s="1"/>
  <c r="D12" i="5"/>
  <c r="D17" i="5"/>
  <c r="D13" i="5"/>
  <c r="D10" i="5"/>
  <c r="C17" i="5"/>
  <c r="C13" i="5"/>
  <c r="C8" i="5"/>
  <c r="C10" i="5"/>
  <c r="C12" i="5"/>
  <c r="C11" i="5"/>
  <c r="D9" i="5"/>
  <c r="D18" i="5"/>
  <c r="C15" i="5"/>
  <c r="D8" i="5"/>
  <c r="D15" i="5"/>
  <c r="C16" i="5"/>
  <c r="C19" i="5"/>
  <c r="C14" i="5"/>
  <c r="D14" i="5"/>
  <c r="D16" i="5"/>
  <c r="D19" i="5"/>
  <c r="C9" i="5"/>
  <c r="C18" i="5"/>
  <c r="G3" i="5"/>
  <c r="D11" i="5"/>
  <c r="G4" i="5" s="1"/>
  <c r="J15" i="3"/>
  <c r="H3" i="6" l="1"/>
  <c r="K4" i="6"/>
  <c r="I44" i="1"/>
  <c r="H4" i="6" l="1"/>
  <c r="C7" i="6" s="1"/>
  <c r="J56" i="1" l="1"/>
</calcChain>
</file>

<file path=xl/sharedStrings.xml><?xml version="1.0" encoding="utf-8"?>
<sst xmlns="http://schemas.openxmlformats.org/spreadsheetml/2006/main" count="253" uniqueCount="163">
  <si>
    <t>別記様式第1号（第６条関係）</t>
    <phoneticPr fontId="1"/>
  </si>
  <si>
    <t>横浜市長　　あて</t>
    <rPh sb="0" eb="3">
      <t>ヨコハマシ</t>
    </rPh>
    <rPh sb="3" eb="4">
      <t>オサ</t>
    </rPh>
    <phoneticPr fontId="1"/>
  </si>
  <si>
    <t>＜申請者＞</t>
    <rPh sb="1" eb="4">
      <t>シンセイシャ</t>
    </rPh>
    <phoneticPr fontId="1"/>
  </si>
  <si>
    <t>連絡先</t>
    <rPh sb="0" eb="3">
      <t>レンラクサキ</t>
    </rPh>
    <phoneticPr fontId="1"/>
  </si>
  <si>
    <t>住　所</t>
    <rPh sb="0" eb="1">
      <t>スミ</t>
    </rPh>
    <rPh sb="2" eb="3">
      <t>ショ</t>
    </rPh>
    <phoneticPr fontId="1"/>
  </si>
  <si>
    <t>氏　名</t>
    <rPh sb="0" eb="1">
      <t>シ</t>
    </rPh>
    <rPh sb="2" eb="3">
      <t>ナ</t>
    </rPh>
    <phoneticPr fontId="1"/>
  </si>
  <si>
    <t>　産業競争力強化法第128条第２項に規定する認定創業支援等事業計画に記載された同法第２条第31項に規定する特定創業支援等事業による支援を受けたことの証明を受けたいので、下記のとおり申請します。</t>
    <phoneticPr fontId="1"/>
  </si>
  <si>
    <t>記</t>
    <rPh sb="0" eb="1">
      <t>シル</t>
    </rPh>
    <phoneticPr fontId="1"/>
  </si>
  <si>
    <t>１．支援を受けた認定特定創業支援等事業の内容、期間</t>
    <phoneticPr fontId="1"/>
  </si>
  <si>
    <t>２．設立しようとする会社の商号（屋号）及び本店所在地</t>
    <phoneticPr fontId="1"/>
  </si>
  <si>
    <t>・商号（屋号） :</t>
    <rPh sb="1" eb="3">
      <t>ショウゴウ</t>
    </rPh>
    <rPh sb="4" eb="6">
      <t>ヤゴウ</t>
    </rPh>
    <phoneticPr fontId="1"/>
  </si>
  <si>
    <t>・本店所在地　 :</t>
    <rPh sb="1" eb="6">
      <t>ホンテンショザイチ</t>
    </rPh>
    <phoneticPr fontId="1"/>
  </si>
  <si>
    <t>３．設立しようとする会社の資本額</t>
    <phoneticPr fontId="1"/>
  </si>
  <si>
    <t>４．新たに開始しようとする事業の業種、内容</t>
    <phoneticPr fontId="1"/>
  </si>
  <si>
    <t>６．証明書の申請理由、使用用途</t>
    <rPh sb="2" eb="5">
      <t>ショウメイショ</t>
    </rPh>
    <rPh sb="6" eb="8">
      <t>シンセイ</t>
    </rPh>
    <rPh sb="8" eb="10">
      <t>リユウ</t>
    </rPh>
    <rPh sb="11" eb="15">
      <t>シヨウヨウト</t>
    </rPh>
    <phoneticPr fontId="1"/>
  </si>
  <si>
    <t>）</t>
    <phoneticPr fontId="1"/>
  </si>
  <si>
    <t>＊２～５は、認定特定創業支援等事業を受けて設立しようとする会社、新たに開始しようとする事業の予定について
　記載してください。（既に事業を開始している場合は、その内容について記載してください。）　</t>
    <phoneticPr fontId="1"/>
  </si>
  <si>
    <t>＊認定特定創業支援等事業により支援を受けたことの証明書＊</t>
    <phoneticPr fontId="1"/>
  </si>
  <si>
    <t>登録免許税減免</t>
    <rPh sb="0" eb="5">
      <t>トウロクメンキョゼイ</t>
    </rPh>
    <rPh sb="5" eb="7">
      <t>ゲンメン</t>
    </rPh>
    <phoneticPr fontId="1"/>
  </si>
  <si>
    <t>融資、信用保証枠拡充</t>
    <rPh sb="0" eb="2">
      <t>ユウシ</t>
    </rPh>
    <rPh sb="3" eb="5">
      <t>シンヨウ</t>
    </rPh>
    <rPh sb="5" eb="7">
      <t>ホショウ</t>
    </rPh>
    <rPh sb="7" eb="8">
      <t>ワク</t>
    </rPh>
    <rPh sb="8" eb="10">
      <t>カクジュウ</t>
    </rPh>
    <phoneticPr fontId="1"/>
  </si>
  <si>
    <t>小規模事業者持続化補助金</t>
    <rPh sb="0" eb="12">
      <t>ショウキボジギョウシャジゾクカホジョキン</t>
    </rPh>
    <phoneticPr fontId="1"/>
  </si>
  <si>
    <t>事業承継補助金</t>
    <rPh sb="0" eb="2">
      <t>ジギョウ</t>
    </rPh>
    <rPh sb="2" eb="4">
      <t>ショウケイ</t>
    </rPh>
    <rPh sb="4" eb="7">
      <t>ホジョキン</t>
    </rPh>
    <phoneticPr fontId="1"/>
  </si>
  <si>
    <t>その他</t>
    <rPh sb="2" eb="3">
      <t>タ</t>
    </rPh>
    <phoneticPr fontId="1"/>
  </si>
  <si>
    <t>（</t>
    <phoneticPr fontId="1"/>
  </si>
  <si>
    <t>新規開業資金、新創業融資制度</t>
    <rPh sb="0" eb="6">
      <t>シンキカイギョウシキン</t>
    </rPh>
    <rPh sb="7" eb="10">
      <t>シンソウギョウ</t>
    </rPh>
    <rPh sb="10" eb="14">
      <t>ユウシセイド</t>
    </rPh>
    <phoneticPr fontId="1"/>
  </si>
  <si>
    <t>横浜市創業促進助成金</t>
    <rPh sb="0" eb="3">
      <t>ヨコハマシ</t>
    </rPh>
    <rPh sb="3" eb="10">
      <t>ソウギョウソクシンジョセイキン</t>
    </rPh>
    <phoneticPr fontId="1"/>
  </si>
  <si>
    <t>号</t>
    <rPh sb="0" eb="1">
      <t>ゴウ</t>
    </rPh>
    <phoneticPr fontId="1"/>
  </si>
  <si>
    <t>証明書の有効期限</t>
    <rPh sb="0" eb="3">
      <t>ショウメイショ</t>
    </rPh>
    <rPh sb="4" eb="8">
      <t>ユウコウキゲン</t>
    </rPh>
    <phoneticPr fontId="1"/>
  </si>
  <si>
    <t>印</t>
    <rPh sb="0" eb="1">
      <t>イン</t>
    </rPh>
    <phoneticPr fontId="1"/>
  </si>
  <si>
    <t>氏名</t>
    <rPh sb="0" eb="2">
      <t>シメイ</t>
    </rPh>
    <phoneticPr fontId="1"/>
  </si>
  <si>
    <t>住所</t>
    <rPh sb="0" eb="2">
      <t>ジュウショ</t>
    </rPh>
    <phoneticPr fontId="1"/>
  </si>
  <si>
    <t>支援を受けた年度</t>
    <rPh sb="0" eb="2">
      <t>シエン</t>
    </rPh>
    <rPh sb="3" eb="4">
      <t>ウ</t>
    </rPh>
    <rPh sb="6" eb="8">
      <t>ネンド</t>
    </rPh>
    <phoneticPr fontId="1"/>
  </si>
  <si>
    <t>法人名（屋号）</t>
    <rPh sb="0" eb="3">
      <t>ホウジンメイ</t>
    </rPh>
    <rPh sb="4" eb="6">
      <t>ヤゴウ</t>
    </rPh>
    <phoneticPr fontId="1"/>
  </si>
  <si>
    <t>所在地</t>
    <rPh sb="0" eb="3">
      <t>ショザイチ</t>
    </rPh>
    <phoneticPr fontId="1"/>
  </si>
  <si>
    <t>証明書申請理由（複数回答可）</t>
    <rPh sb="0" eb="3">
      <t>ショウメイショ</t>
    </rPh>
    <rPh sb="3" eb="7">
      <t>シンセイリユウ</t>
    </rPh>
    <rPh sb="8" eb="13">
      <t>フクスウカイトウカ</t>
    </rPh>
    <phoneticPr fontId="1"/>
  </si>
  <si>
    <t>登録免許税の減免（法務局に提出）</t>
    <rPh sb="0" eb="5">
      <t>トウロクメンキョゼイ</t>
    </rPh>
    <rPh sb="6" eb="8">
      <t>ゲンメン</t>
    </rPh>
    <rPh sb="9" eb="12">
      <t>ホウムキョク</t>
    </rPh>
    <rPh sb="13" eb="15">
      <t>テイシュツ</t>
    </rPh>
    <phoneticPr fontId="1"/>
  </si>
  <si>
    <t>融資、信用保証枠拡充（金融機関に提出）</t>
    <rPh sb="0" eb="2">
      <t>ユウシ</t>
    </rPh>
    <rPh sb="3" eb="8">
      <t>シンヨウホショウワク</t>
    </rPh>
    <rPh sb="8" eb="10">
      <t>カクジュウ</t>
    </rPh>
    <rPh sb="11" eb="15">
      <t>キンユウキカン</t>
    </rPh>
    <rPh sb="16" eb="18">
      <t>テイシュツ</t>
    </rPh>
    <phoneticPr fontId="1"/>
  </si>
  <si>
    <t>新規開業資金、新創業融資制度（政策金融公庫に提出）</t>
    <rPh sb="15" eb="21">
      <t>セイサクキンユウコウコ</t>
    </rPh>
    <rPh sb="22" eb="24">
      <t>テイシュツ</t>
    </rPh>
    <phoneticPr fontId="1"/>
  </si>
  <si>
    <t>横浜市創業促進助成金（横浜市に提出）</t>
    <rPh sb="11" eb="14">
      <t>ヨコハマシ</t>
    </rPh>
    <rPh sb="15" eb="17">
      <t>テイシュツ</t>
    </rPh>
    <phoneticPr fontId="1"/>
  </si>
  <si>
    <t>小規模事業者持続化補助金（商工会議所に提出）</t>
    <rPh sb="13" eb="18">
      <t>ショウコウカイギショ</t>
    </rPh>
    <rPh sb="19" eb="21">
      <t>テイシュツ</t>
    </rPh>
    <phoneticPr fontId="1"/>
  </si>
  <si>
    <t xml:space="preserve">事業承継・引継ぎ補助金（該当事務局へ提出）
</t>
    <rPh sb="12" eb="14">
      <t>ガイトウ</t>
    </rPh>
    <rPh sb="18" eb="20">
      <t>テイシュツ</t>
    </rPh>
    <phoneticPr fontId="1"/>
  </si>
  <si>
    <t>）</t>
    <phoneticPr fontId="1"/>
  </si>
  <si>
    <t>その他（</t>
    <rPh sb="2" eb="3">
      <t>タ</t>
    </rPh>
    <phoneticPr fontId="1"/>
  </si>
  <si>
    <t>申請情報</t>
    <rPh sb="0" eb="2">
      <t>シンセイ</t>
    </rPh>
    <rPh sb="2" eb="4">
      <t>ジョウホウ</t>
    </rPh>
    <phoneticPr fontId="1"/>
  </si>
  <si>
    <t>支援事業情報</t>
    <rPh sb="0" eb="4">
      <t>シエンジギョウ</t>
    </rPh>
    <rPh sb="4" eb="6">
      <t>ジョウホウ</t>
    </rPh>
    <phoneticPr fontId="1"/>
  </si>
  <si>
    <t>開始事業情報</t>
    <rPh sb="0" eb="2">
      <t>カイシ</t>
    </rPh>
    <rPh sb="2" eb="4">
      <t>ジギョウ</t>
    </rPh>
    <rPh sb="4" eb="6">
      <t>ジョウホウ</t>
    </rPh>
    <phoneticPr fontId="1"/>
  </si>
  <si>
    <t>開始する事業の内容</t>
    <rPh sb="0" eb="2">
      <t>カイシ</t>
    </rPh>
    <rPh sb="4" eb="6">
      <t>ジギョウ</t>
    </rPh>
    <rPh sb="7" eb="9">
      <t>ナイヨウ</t>
    </rPh>
    <phoneticPr fontId="1"/>
  </si>
  <si>
    <t>年度</t>
    <rPh sb="0" eb="2">
      <t>ネンド</t>
    </rPh>
    <phoneticPr fontId="1"/>
  </si>
  <si>
    <t>資本額（万円）</t>
    <rPh sb="0" eb="3">
      <t>シホンガク</t>
    </rPh>
    <rPh sb="4" eb="6">
      <t>マンエン</t>
    </rPh>
    <phoneticPr fontId="1"/>
  </si>
  <si>
    <t>受けた支援事業者</t>
    <rPh sb="0" eb="1">
      <t>ウ</t>
    </rPh>
    <rPh sb="3" eb="7">
      <t>シエンジギョウ</t>
    </rPh>
    <rPh sb="7" eb="8">
      <t>シャ</t>
    </rPh>
    <phoneticPr fontId="1"/>
  </si>
  <si>
    <t>支援事業名</t>
    <rPh sb="0" eb="2">
      <t>シエン</t>
    </rPh>
    <rPh sb="2" eb="4">
      <t>ジギョウ</t>
    </rPh>
    <rPh sb="4" eb="5">
      <t>メイ</t>
    </rPh>
    <phoneticPr fontId="1"/>
  </si>
  <si>
    <t>横浜信用金庫</t>
    <rPh sb="0" eb="6">
      <t>ヨコハマシンヨウキンコ</t>
    </rPh>
    <phoneticPr fontId="1"/>
  </si>
  <si>
    <t>（公財）神奈川産業振興センター</t>
    <phoneticPr fontId="1"/>
  </si>
  <si>
    <t>横浜商工会議所</t>
    <rPh sb="0" eb="7">
      <t>ヨコハマショウコウカイギショ</t>
    </rPh>
    <phoneticPr fontId="1"/>
  </si>
  <si>
    <t>関内イノベーションイニシアティブ（株）</t>
    <rPh sb="0" eb="2">
      <t>カンナイ</t>
    </rPh>
    <rPh sb="16" eb="19">
      <t>カブ</t>
    </rPh>
    <phoneticPr fontId="1"/>
  </si>
  <si>
    <t>横浜銀行（株）</t>
    <rPh sb="0" eb="4">
      <t>ヨコハマギンコウ</t>
    </rPh>
    <rPh sb="4" eb="7">
      <t>カブ</t>
    </rPh>
    <phoneticPr fontId="1"/>
  </si>
  <si>
    <t>（公財）横浜市男女共同参画推進協会</t>
    <phoneticPr fontId="1"/>
  </si>
  <si>
    <t>（特非）横浜中小企業診断士会</t>
    <phoneticPr fontId="1"/>
  </si>
  <si>
    <t>ブルーコンパス（株）</t>
    <rPh sb="7" eb="10">
      <t>カブ</t>
    </rPh>
    <phoneticPr fontId="1"/>
  </si>
  <si>
    <t>横浜市</t>
    <rPh sb="0" eb="3">
      <t>ヨコハマシ</t>
    </rPh>
    <phoneticPr fontId="1"/>
  </si>
  <si>
    <t>元号</t>
    <rPh sb="0" eb="2">
      <t>ゲンゴウ</t>
    </rPh>
    <phoneticPr fontId="1"/>
  </si>
  <si>
    <t>西暦換算補正</t>
    <rPh sb="0" eb="2">
      <t>セイレキ</t>
    </rPh>
    <rPh sb="2" eb="4">
      <t>カンサン</t>
    </rPh>
    <rPh sb="4" eb="6">
      <t>ホセイ</t>
    </rPh>
    <phoneticPr fontId="1"/>
  </si>
  <si>
    <t>年度</t>
    <rPh sb="0" eb="2">
      <t>ネンド</t>
    </rPh>
    <phoneticPr fontId="1"/>
  </si>
  <si>
    <t>算出西暦</t>
    <rPh sb="0" eb="2">
      <t>サンシュツ</t>
    </rPh>
    <rPh sb="2" eb="4">
      <t>セイレキ</t>
    </rPh>
    <phoneticPr fontId="1"/>
  </si>
  <si>
    <t>平成</t>
    <rPh sb="0" eb="2">
      <t>ヘイセイ</t>
    </rPh>
    <phoneticPr fontId="1"/>
  </si>
  <si>
    <t>令和</t>
    <rPh sb="0" eb="2">
      <t>レイワ</t>
    </rPh>
    <phoneticPr fontId="1"/>
  </si>
  <si>
    <t>検索西暦</t>
    <rPh sb="0" eb="2">
      <t>ケンサク</t>
    </rPh>
    <rPh sb="2" eb="4">
      <t>セイレキ</t>
    </rPh>
    <phoneticPr fontId="1"/>
  </si>
  <si>
    <t>（株）アイ・エス・オー</t>
    <rPh sb="0" eb="3">
      <t>カブ</t>
    </rPh>
    <phoneticPr fontId="1"/>
  </si>
  <si>
    <t>銀座セカンドライフ（株）</t>
    <rPh sb="0" eb="2">
      <t>ギンザ</t>
    </rPh>
    <rPh sb="9" eb="12">
      <t>カブ</t>
    </rPh>
    <phoneticPr fontId="1"/>
  </si>
  <si>
    <t>（公財）横浜企業経営支援財団</t>
    <rPh sb="1" eb="2">
      <t>コウ</t>
    </rPh>
    <rPh sb="2" eb="3">
      <t>ザイ</t>
    </rPh>
    <rPh sb="4" eb="14">
      <t>ヨコハマキギョウケイエイシエンザイダン</t>
    </rPh>
    <phoneticPr fontId="1"/>
  </si>
  <si>
    <t>起業実現ゼミ10</t>
    <rPh sb="0" eb="2">
      <t>キギョウ</t>
    </rPh>
    <rPh sb="2" eb="4">
      <t>ジツゲン</t>
    </rPh>
    <phoneticPr fontId="1"/>
  </si>
  <si>
    <t>起業実現ゼミ24</t>
    <rPh sb="0" eb="2">
      <t>キギョウ</t>
    </rPh>
    <rPh sb="2" eb="4">
      <t>ジツゲン</t>
    </rPh>
    <phoneticPr fontId="1"/>
  </si>
  <si>
    <t>起業相談・インキュベーション事業</t>
    <rPh sb="0" eb="2">
      <t>キギョウ</t>
    </rPh>
    <rPh sb="2" eb="4">
      <t>ソウダン</t>
    </rPh>
    <rPh sb="14" eb="16">
      <t>ジギョウ</t>
    </rPh>
    <phoneticPr fontId="1"/>
  </si>
  <si>
    <t>IDEC横浜創業セミナー</t>
    <rPh sb="0" eb="6">
      <t>アイデックヨコハマ</t>
    </rPh>
    <rPh sb="6" eb="8">
      <t>ソウギョウ</t>
    </rPh>
    <phoneticPr fontId="1"/>
  </si>
  <si>
    <t>《よこしん》創業スクール</t>
    <rPh sb="6" eb="8">
      <t>ソウギョウ</t>
    </rPh>
    <phoneticPr fontId="1"/>
  </si>
  <si>
    <t>横浜創業支援セミナー</t>
    <rPh sb="0" eb="2">
      <t>ヨコハマ</t>
    </rPh>
    <rPh sb="2" eb="6">
      <t>ソウギョウシエン</t>
    </rPh>
    <phoneticPr fontId="1"/>
  </si>
  <si>
    <t>創業支援セミナー</t>
    <rPh sb="0" eb="4">
      <t>ソウギョウシエン</t>
    </rPh>
    <phoneticPr fontId="1"/>
  </si>
  <si>
    <t>マスマスカレッジ実践創業講座</t>
    <rPh sb="8" eb="12">
      <t>ジッセンソウギョウ</t>
    </rPh>
    <rPh sb="12" eb="14">
      <t>コウザ</t>
    </rPh>
    <phoneticPr fontId="1"/>
  </si>
  <si>
    <t>（株）横浜銀行</t>
    <rPh sb="0" eb="3">
      <t>カブ</t>
    </rPh>
    <rPh sb="3" eb="7">
      <t>ヨコハマギンコウ</t>
    </rPh>
    <phoneticPr fontId="1"/>
  </si>
  <si>
    <t>創業支援セミナー「みらい海図」</t>
    <rPh sb="0" eb="4">
      <t>ソウギョウシエン</t>
    </rPh>
    <rPh sb="12" eb="14">
      <t>カイズ</t>
    </rPh>
    <phoneticPr fontId="1"/>
  </si>
  <si>
    <t>女性起業家たまご塾</t>
    <rPh sb="0" eb="5">
      <t>ジョセイキギョウカ</t>
    </rPh>
    <rPh sb="8" eb="9">
      <t>ジュク</t>
    </rPh>
    <phoneticPr fontId="1"/>
  </si>
  <si>
    <t>よこはま地域創業スクール</t>
    <rPh sb="4" eb="8">
      <t>チイキソウギョウ</t>
    </rPh>
    <phoneticPr fontId="1"/>
  </si>
  <si>
    <t>横浜女性起業家 特定創業支援セミナー</t>
    <phoneticPr fontId="1"/>
  </si>
  <si>
    <t>YOXOイノベーションスクール</t>
    <phoneticPr fontId="1"/>
  </si>
  <si>
    <t>候補セミナー</t>
    <rPh sb="0" eb="2">
      <t>コウホ</t>
    </rPh>
    <phoneticPr fontId="1"/>
  </si>
  <si>
    <t>インキュベート入居企業成長支援</t>
    <phoneticPr fontId="1"/>
  </si>
  <si>
    <t>候補１</t>
    <rPh sb="0" eb="2">
      <t>コウホ</t>
    </rPh>
    <phoneticPr fontId="1"/>
  </si>
  <si>
    <t>候補２</t>
    <rPh sb="0" eb="2">
      <t>コウホ</t>
    </rPh>
    <phoneticPr fontId="1"/>
  </si>
  <si>
    <t>※色付きセルが無くなるように入力お願い致します。</t>
    <rPh sb="1" eb="3">
      <t>イロツ</t>
    </rPh>
    <rPh sb="7" eb="8">
      <t>ナ</t>
    </rPh>
    <rPh sb="14" eb="16">
      <t>ニュウリョク</t>
    </rPh>
    <rPh sb="17" eb="18">
      <t>ネガ</t>
    </rPh>
    <rPh sb="19" eb="20">
      <t>イタ</t>
    </rPh>
    <phoneticPr fontId="1"/>
  </si>
  <si>
    <t>事業者一覧</t>
    <rPh sb="0" eb="3">
      <t>ジギョウシャ</t>
    </rPh>
    <rPh sb="3" eb="5">
      <t>イチラン</t>
    </rPh>
    <phoneticPr fontId="1"/>
  </si>
  <si>
    <t>引用</t>
    <rPh sb="0" eb="2">
      <t>インヨウ</t>
    </rPh>
    <phoneticPr fontId="1"/>
  </si>
  <si>
    <t>西暦・事業者・セミナー名</t>
    <rPh sb="0" eb="2">
      <t>セイレキ</t>
    </rPh>
    <rPh sb="3" eb="6">
      <t>ジギョウシャ</t>
    </rPh>
    <rPh sb="11" eb="12">
      <t>メイ</t>
    </rPh>
    <phoneticPr fontId="1"/>
  </si>
  <si>
    <t>起業相談・インキュベーション事業</t>
    <rPh sb="0" eb="4">
      <t>キギョウソウダン</t>
    </rPh>
    <rPh sb="14" eb="16">
      <t>ジギョウ</t>
    </rPh>
    <phoneticPr fontId="1"/>
  </si>
  <si>
    <t>マスマスカレッジ実践創業講座</t>
    <phoneticPr fontId="1"/>
  </si>
  <si>
    <t>横浜銀行「創業支援セミナー」みらい海図</t>
    <phoneticPr fontId="1"/>
  </si>
  <si>
    <t>横浜創業支援セミナー</t>
    <rPh sb="0" eb="6">
      <t>ヨコハマソウギョウシエン</t>
    </rPh>
    <phoneticPr fontId="1"/>
  </si>
  <si>
    <t>創業支援セミナー</t>
    <rPh sb="0" eb="4">
      <t>ソウギョウシエン</t>
    </rPh>
    <phoneticPr fontId="1"/>
  </si>
  <si>
    <t>IDEC横浜創業セミナー</t>
    <rPh sb="0" eb="8">
      <t>アイデックヨコハマソウギョウ</t>
    </rPh>
    <phoneticPr fontId="1"/>
  </si>
  <si>
    <t>女性起業家たまご塾15期前期</t>
    <phoneticPr fontId="1"/>
  </si>
  <si>
    <t>よこしん創業スクール</t>
    <rPh sb="4" eb="6">
      <t>ソウギョウ</t>
    </rPh>
    <phoneticPr fontId="1"/>
  </si>
  <si>
    <t>よこはま地域創業スクール</t>
    <rPh sb="4" eb="8">
      <t>チイキソウギョウ</t>
    </rPh>
    <phoneticPr fontId="1"/>
  </si>
  <si>
    <t>若者向け起業家マインド育成プログラム</t>
    <phoneticPr fontId="1"/>
  </si>
  <si>
    <t>創業支援セミナー</t>
    <phoneticPr fontId="1"/>
  </si>
  <si>
    <t>横浜銀行「創業支援セミナー」</t>
    <phoneticPr fontId="1"/>
  </si>
  <si>
    <t>女性起業家たまご塾</t>
    <phoneticPr fontId="1"/>
  </si>
  <si>
    <t>起業実現ゼミ24</t>
    <rPh sb="0" eb="2">
      <t>キギョウ</t>
    </rPh>
    <rPh sb="2" eb="4">
      <t>ジツゲン</t>
    </rPh>
    <phoneticPr fontId="1"/>
  </si>
  <si>
    <t>実践創業講座デジタル</t>
    <phoneticPr fontId="1"/>
  </si>
  <si>
    <t>若者向け創業機運醸成プログラム</t>
    <phoneticPr fontId="1"/>
  </si>
  <si>
    <t>IDEC横浜創業セミナー</t>
    <phoneticPr fontId="1"/>
  </si>
  <si>
    <t>ソーシャルビジネス・スタートアップ講座</t>
    <rPh sb="17" eb="19">
      <t>コウザ</t>
    </rPh>
    <phoneticPr fontId="1"/>
  </si>
  <si>
    <t>横浜銀行　創業支援セミナー</t>
    <rPh sb="0" eb="4">
      <t>ヨコハマギンコウ</t>
    </rPh>
    <rPh sb="5" eb="9">
      <t>ソウギョウシエン</t>
    </rPh>
    <phoneticPr fontId="1"/>
  </si>
  <si>
    <t>起業実現ゼミ24</t>
    <rPh sb="0" eb="4">
      <t>キギョウジツゲン</t>
    </rPh>
    <phoneticPr fontId="1"/>
  </si>
  <si>
    <t>インキュベート入居企業成長支援</t>
    <rPh sb="7" eb="11">
      <t>ニュウキョキギョウ</t>
    </rPh>
    <rPh sb="11" eb="15">
      <t>セイチョウシエン</t>
    </rPh>
    <phoneticPr fontId="1"/>
  </si>
  <si>
    <t>横浜創業支援セミナー</t>
    <rPh sb="0" eb="2">
      <t>ヨコハマ</t>
    </rPh>
    <rPh sb="2" eb="6">
      <t>ソウギョウシエン</t>
    </rPh>
    <phoneticPr fontId="1"/>
  </si>
  <si>
    <t>起業相談・インキュベーション事業</t>
    <rPh sb="0" eb="2">
      <t>キギョウ</t>
    </rPh>
    <rPh sb="2" eb="4">
      <t>ソウダン</t>
    </rPh>
    <rPh sb="14" eb="16">
      <t>ジギョウ</t>
    </rPh>
    <phoneticPr fontId="1"/>
  </si>
  <si>
    <t>マスマスカレッジ実践創業塾</t>
    <rPh sb="12" eb="13">
      <t>ジュク</t>
    </rPh>
    <phoneticPr fontId="1"/>
  </si>
  <si>
    <t>ソーシャルビジネス・スタートアップ講座</t>
    <phoneticPr fontId="1"/>
  </si>
  <si>
    <t>有効期限</t>
    <rPh sb="0" eb="4">
      <t>ユウコウキゲン</t>
    </rPh>
    <phoneticPr fontId="1"/>
  </si>
  <si>
    <t>証明書番号</t>
    <rPh sb="0" eb="3">
      <t>ショウメイショ</t>
    </rPh>
    <rPh sb="3" eb="5">
      <t>バンゴウ</t>
    </rPh>
    <phoneticPr fontId="1"/>
  </si>
  <si>
    <t>日付</t>
    <rPh sb="0" eb="2">
      <t>ヒヅケ</t>
    </rPh>
    <phoneticPr fontId="1"/>
  </si>
  <si>
    <t>申請年月日</t>
    <rPh sb="0" eb="2">
      <t>シンセイ</t>
    </rPh>
    <rPh sb="2" eb="5">
      <t>ネンガッピ</t>
    </rPh>
    <phoneticPr fontId="1"/>
  </si>
  <si>
    <t>支援開始年月日</t>
    <rPh sb="0" eb="2">
      <t>シエン</t>
    </rPh>
    <rPh sb="2" eb="4">
      <t>カイシ</t>
    </rPh>
    <rPh sb="4" eb="7">
      <t>ネンガッピ</t>
    </rPh>
    <phoneticPr fontId="1"/>
  </si>
  <si>
    <t>支援終了年月日</t>
    <rPh sb="0" eb="2">
      <t>シエン</t>
    </rPh>
    <rPh sb="2" eb="4">
      <t>シュウリョウ</t>
    </rPh>
    <rPh sb="4" eb="7">
      <t>ネンガッピ</t>
    </rPh>
    <phoneticPr fontId="1"/>
  </si>
  <si>
    <t>設立年月日</t>
    <rPh sb="0" eb="2">
      <t>セツリツ</t>
    </rPh>
    <rPh sb="2" eb="5">
      <t>ネンガッピ</t>
    </rPh>
    <phoneticPr fontId="1"/>
  </si>
  <si>
    <t>までとする。</t>
    <phoneticPr fontId="1"/>
  </si>
  <si>
    <t>※未定部分には、「未定」と入力ください。</t>
    <rPh sb="1" eb="3">
      <t>ミテイ</t>
    </rPh>
    <rPh sb="3" eb="5">
      <t>ブブン</t>
    </rPh>
    <rPh sb="9" eb="11">
      <t>ミテイ</t>
    </rPh>
    <rPh sb="13" eb="15">
      <t>ニュウリョク</t>
    </rPh>
    <phoneticPr fontId="1"/>
  </si>
  <si>
    <r>
      <t xml:space="preserve">認定特定創業支援等事業により支援を受けたことの証明に関する申請書
</t>
    </r>
    <r>
      <rPr>
        <b/>
        <sz val="9"/>
        <color theme="1"/>
        <rFont val="游ゴシック"/>
        <family val="3"/>
        <charset val="128"/>
        <scheme val="minor"/>
      </rPr>
      <t>（経済産業省関係産業競争力強化法施行規則（平成２６年経済産業省令第１号）第７条第１項の規定による証明に関する申請書）</t>
    </r>
    <rPh sb="0" eb="4">
      <t>ニンテイトクテイ</t>
    </rPh>
    <rPh sb="4" eb="6">
      <t>ソウギョウ</t>
    </rPh>
    <rPh sb="6" eb="9">
      <t>シエントウ</t>
    </rPh>
    <rPh sb="9" eb="11">
      <t>ジギョウ</t>
    </rPh>
    <rPh sb="14" eb="16">
      <t>シエン</t>
    </rPh>
    <rPh sb="17" eb="18">
      <t>ウ</t>
    </rPh>
    <rPh sb="23" eb="25">
      <t>ショウメイ</t>
    </rPh>
    <rPh sb="26" eb="27">
      <t>カン</t>
    </rPh>
    <rPh sb="29" eb="32">
      <t>シンセイショ</t>
    </rPh>
    <phoneticPr fontId="1"/>
  </si>
  <si>
    <t>万円（会社の場合）</t>
    <rPh sb="0" eb="1">
      <t>マン</t>
    </rPh>
    <rPh sb="1" eb="2">
      <t>エン</t>
    </rPh>
    <rPh sb="3" eb="5">
      <t>カイシャ</t>
    </rPh>
    <rPh sb="6" eb="8">
      <t>バアイ</t>
    </rPh>
    <phoneticPr fontId="1"/>
  </si>
  <si>
    <t>有効期限判定用</t>
    <rPh sb="0" eb="2">
      <t>ユウコウ</t>
    </rPh>
    <rPh sb="2" eb="4">
      <t>キゲン</t>
    </rPh>
    <rPh sb="4" eb="7">
      <t>ハンテイヨウ</t>
    </rPh>
    <phoneticPr fontId="1"/>
  </si>
  <si>
    <t>決裁情報</t>
    <rPh sb="0" eb="2">
      <t>ケッサイ</t>
    </rPh>
    <rPh sb="2" eb="4">
      <t>ジョウホウ</t>
    </rPh>
    <phoneticPr fontId="1"/>
  </si>
  <si>
    <t>（注）会社の設立登記に係る登録免許税の軽減措置の適用を受けるためには、会社法上の発起人かつ会社の代表者となり会社を設立しようとする個人が証明を受ける必要があります。</t>
    <phoneticPr fontId="1"/>
  </si>
  <si>
    <t>免許税減免規定</t>
    <rPh sb="0" eb="5">
      <t>メンキョゼイゲンメン</t>
    </rPh>
    <rPh sb="5" eb="7">
      <t>キテイ</t>
    </rPh>
    <phoneticPr fontId="1"/>
  </si>
  <si>
    <t>創業日+5</t>
    <rPh sb="0" eb="2">
      <t>ソウギョウ</t>
    </rPh>
    <rPh sb="2" eb="3">
      <t>ビ</t>
    </rPh>
    <phoneticPr fontId="1"/>
  </si>
  <si>
    <t>判定結果</t>
    <rPh sb="0" eb="4">
      <t>ハンテイケッカ</t>
    </rPh>
    <phoneticPr fontId="1"/>
  </si>
  <si>
    <t>2022年10月改定</t>
    <rPh sb="4" eb="5">
      <t>ネン</t>
    </rPh>
    <rPh sb="7" eb="8">
      <t>ガツ</t>
    </rPh>
    <rPh sb="8" eb="10">
      <t>カイテイ</t>
    </rPh>
    <phoneticPr fontId="1"/>
  </si>
  <si>
    <r>
      <t>５．設立しようとする法人（事業）の設立予定年月日　</t>
    </r>
    <r>
      <rPr>
        <b/>
        <sz val="10"/>
        <color theme="1"/>
        <rFont val="游ゴシック"/>
        <family val="3"/>
        <charset val="128"/>
        <scheme val="minor"/>
      </rPr>
      <t>※創業済の場合、創業日</t>
    </r>
    <rPh sb="2" eb="4">
      <t>セツリツ</t>
    </rPh>
    <rPh sb="10" eb="12">
      <t>ホウジン</t>
    </rPh>
    <rPh sb="13" eb="15">
      <t>ジギョウ</t>
    </rPh>
    <rPh sb="17" eb="19">
      <t>セツリツ</t>
    </rPh>
    <rPh sb="19" eb="21">
      <t>ヨテイ</t>
    </rPh>
    <rPh sb="21" eb="24">
      <t>ネンガッピ</t>
    </rPh>
    <rPh sb="26" eb="28">
      <t>ソウギョウ</t>
    </rPh>
    <rPh sb="28" eb="29">
      <t>スミ</t>
    </rPh>
    <rPh sb="30" eb="32">
      <t>バアイ</t>
    </rPh>
    <rPh sb="33" eb="36">
      <t>ソウギョウビ</t>
    </rPh>
    <phoneticPr fontId="1"/>
  </si>
  <si>
    <t>起案用意</t>
    <rPh sb="0" eb="2">
      <t>キアン</t>
    </rPh>
    <rPh sb="2" eb="4">
      <t>ヨウイ</t>
    </rPh>
    <phoneticPr fontId="1"/>
  </si>
  <si>
    <t>入力調整</t>
    <rPh sb="0" eb="2">
      <t>ニュウリョク</t>
    </rPh>
    <rPh sb="2" eb="4">
      <t>チョウセイ</t>
    </rPh>
    <phoneticPr fontId="1"/>
  </si>
  <si>
    <t>個人事業</t>
    <rPh sb="0" eb="4">
      <t>コジンジギョウ</t>
    </rPh>
    <phoneticPr fontId="1"/>
  </si>
  <si>
    <t>申請理由１</t>
    <rPh sb="0" eb="4">
      <t>シンセイリユウ</t>
    </rPh>
    <phoneticPr fontId="1"/>
  </si>
  <si>
    <t>申請理由２</t>
    <rPh sb="0" eb="4">
      <t>シンセイリユウ</t>
    </rPh>
    <phoneticPr fontId="1"/>
  </si>
  <si>
    <t>申請理由３</t>
    <rPh sb="0" eb="4">
      <t>シンセイリユウ</t>
    </rPh>
    <phoneticPr fontId="1"/>
  </si>
  <si>
    <t>申請理由４</t>
    <rPh sb="0" eb="4">
      <t>シンセイリユウ</t>
    </rPh>
    <phoneticPr fontId="1"/>
  </si>
  <si>
    <t>申請理由５</t>
    <rPh sb="0" eb="4">
      <t>シンセイリユウ</t>
    </rPh>
    <phoneticPr fontId="1"/>
  </si>
  <si>
    <t>申請理由６</t>
    <rPh sb="0" eb="4">
      <t>シンセイリユウ</t>
    </rPh>
    <phoneticPr fontId="1"/>
  </si>
  <si>
    <t>申請理由７</t>
    <rPh sb="0" eb="4">
      <t>シンセイリユウ</t>
    </rPh>
    <phoneticPr fontId="1"/>
  </si>
  <si>
    <t>部署略</t>
    <rPh sb="0" eb="2">
      <t>ブショ</t>
    </rPh>
    <rPh sb="2" eb="3">
      <t>リャク</t>
    </rPh>
    <phoneticPr fontId="1"/>
  </si>
  <si>
    <t>修了日+5年度</t>
    <rPh sb="0" eb="3">
      <t>シュウリョウビ</t>
    </rPh>
    <rPh sb="5" eb="7">
      <t>ネンド</t>
    </rPh>
    <phoneticPr fontId="1"/>
  </si>
  <si>
    <t>証明書番号　横浜市経新　第</t>
    <rPh sb="0" eb="3">
      <t>ショウメイショ</t>
    </rPh>
    <rPh sb="3" eb="5">
      <t>バンゴウ</t>
    </rPh>
    <rPh sb="6" eb="8">
      <t>ヨコハマ</t>
    </rPh>
    <rPh sb="8" eb="9">
      <t>シ</t>
    </rPh>
    <rPh sb="9" eb="11">
      <t>ケイシン</t>
    </rPh>
    <rPh sb="12" eb="13">
      <t>ダイ</t>
    </rPh>
    <phoneticPr fontId="1"/>
  </si>
  <si>
    <t>横浜市長　山中　竹春</t>
    <rPh sb="0" eb="4">
      <t>ヨコハマシチョウ</t>
    </rPh>
    <rPh sb="5" eb="7">
      <t>ヤマナカ</t>
    </rPh>
    <rPh sb="8" eb="10">
      <t>タケハル</t>
    </rPh>
    <phoneticPr fontId="1"/>
  </si>
  <si>
    <t>申請者が上記の認定特定創業支援等事業による支援を受けたことを証明する。</t>
    <rPh sb="0" eb="3">
      <t>シンセイシャ</t>
    </rPh>
    <rPh sb="4" eb="6">
      <t>ジョウキ</t>
    </rPh>
    <rPh sb="7" eb="9">
      <t>ニンテイ</t>
    </rPh>
    <rPh sb="9" eb="18">
      <t>トクテイソウギョウシエントウジギョウ</t>
    </rPh>
    <rPh sb="21" eb="23">
      <t>シエン</t>
    </rPh>
    <rPh sb="24" eb="25">
      <t>ウ</t>
    </rPh>
    <rPh sb="30" eb="32">
      <t>ショウメイ</t>
    </rPh>
    <phoneticPr fontId="1"/>
  </si>
  <si>
    <t>横浜市中区本町6-50-10</t>
    <rPh sb="0" eb="3">
      <t>ヨコハマシ</t>
    </rPh>
    <rPh sb="3" eb="5">
      <t>ナカク</t>
    </rPh>
    <rPh sb="5" eb="7">
      <t>ホンチョウ</t>
    </rPh>
    <phoneticPr fontId="1"/>
  </si>
  <si>
    <t>横浜　太郎</t>
    <rPh sb="0" eb="2">
      <t>ヨコハマ</t>
    </rPh>
    <rPh sb="3" eb="5">
      <t>タロウ</t>
    </rPh>
    <phoneticPr fontId="1"/>
  </si>
  <si>
    <t>045-671-2748</t>
    <phoneticPr fontId="1"/>
  </si>
  <si>
    <t>令和</t>
  </si>
  <si>
    <t>横浜市</t>
  </si>
  <si>
    <t>YOXOイノベーションスクール</t>
  </si>
  <si>
    <t>YOXO　BOX</t>
    <phoneticPr fontId="1"/>
  </si>
  <si>
    <t>神奈川県横浜市中区尾上町１丁目６</t>
    <phoneticPr fontId="1"/>
  </si>
  <si>
    <t>不動産業</t>
    <rPh sb="0" eb="4">
      <t>フドウサンギョウ</t>
    </rPh>
    <phoneticPr fontId="1"/>
  </si>
  <si>
    <t>ke-sogyo@city.yokohama.j@</t>
    <phoneticPr fontId="1"/>
  </si>
  <si>
    <t>横浜市経済局　新産業創造課　創業支援担当</t>
    <rPh sb="3" eb="6">
      <t>ケイザイキョク</t>
    </rPh>
    <rPh sb="7" eb="13">
      <t>シンサンギョウソウゾウカ</t>
    </rPh>
    <rPh sb="14" eb="16">
      <t>ソウギョウ</t>
    </rPh>
    <rPh sb="16" eb="20">
      <t>シエンタントウ</t>
    </rPh>
    <phoneticPr fontId="1"/>
  </si>
  <si>
    <t>提出先</t>
    <rPh sb="0" eb="2">
      <t>テイシュツ</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</si>
</sst>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22" x14ac:knownFonts="1">
    <font>
      <sz val="11"/>
      <color theme="1"/>
      <name val="游ゴシック"/>
      <family val="2"/>
      <charset val="128"/>
      <scheme val="minor"/>
    </font>
    <font>
      <sz val="6"/>
      <name val="游ゴシック"/>
      <family val="2"/>
      <charset val="128"/>
      <scheme val="minor"/>
    </font>
    <font>
      <b/>
      <u/>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11"/>
      <color theme="0"/>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theme="1"/>
      <name val="游明朝 Demibold"/>
      <family val="1"/>
      <charset val="128"/>
    </font>
    <font>
      <sz val="8"/>
      <color theme="1"/>
      <name val="游明朝 Demibold"/>
      <family val="1"/>
      <charset val="128"/>
    </font>
    <font>
      <b/>
      <sz val="12"/>
      <color rgb="FFFF0000"/>
      <name val="游ゴシック"/>
      <family val="3"/>
      <charset val="128"/>
      <scheme val="minor"/>
    </font>
    <font>
      <b/>
      <sz val="16"/>
      <color rgb="FFFF0000"/>
      <name val="游ゴシック"/>
      <family val="3"/>
      <charset val="128"/>
      <scheme val="minor"/>
    </font>
    <font>
      <b/>
      <u/>
      <sz val="11"/>
      <color theme="1"/>
      <name val="游明朝 Demibold"/>
      <family val="1"/>
      <charset val="128"/>
    </font>
    <font>
      <b/>
      <sz val="11"/>
      <color rgb="FFFF000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b/>
      <sz val="7"/>
      <color theme="1"/>
      <name val="游ゴシック"/>
      <family val="3"/>
      <charset val="128"/>
      <scheme val="minor"/>
    </font>
    <font>
      <sz val="6"/>
      <color theme="9" tint="0.39997558519241921"/>
      <name val="游ゴシック"/>
      <family val="2"/>
      <charset val="128"/>
      <scheme val="minor"/>
    </font>
    <font>
      <u/>
      <sz val="11"/>
      <color theme="10"/>
      <name val="游ゴシック"/>
      <family val="2"/>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59999389629810485"/>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56">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center" vertical="center"/>
    </xf>
    <xf numFmtId="0" fontId="0" fillId="0" borderId="10" xfId="0" applyBorder="1" applyAlignment="1">
      <alignment horizontal="center" vertical="center"/>
    </xf>
    <xf numFmtId="0" fontId="6" fillId="0" borderId="0" xfId="0" applyFont="1">
      <alignment vertical="center"/>
    </xf>
    <xf numFmtId="0" fontId="0" fillId="0" borderId="12" xfId="0" applyBorder="1" applyAlignment="1">
      <alignment vertical="center"/>
    </xf>
    <xf numFmtId="0" fontId="0" fillId="0" borderId="13" xfId="0" applyBorder="1">
      <alignment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6" fillId="0" borderId="0" xfId="0" applyFont="1" applyFill="1">
      <alignment vertical="center"/>
    </xf>
    <xf numFmtId="0" fontId="9" fillId="0" borderId="10" xfId="0" applyFont="1" applyBorder="1" applyAlignment="1">
      <alignment horizontal="center" vertical="center"/>
    </xf>
    <xf numFmtId="0" fontId="10" fillId="5" borderId="10" xfId="0" applyFont="1" applyFill="1" applyBorder="1" applyAlignment="1">
      <alignment horizontal="center" vertical="center"/>
    </xf>
    <xf numFmtId="0" fontId="10" fillId="5" borderId="10" xfId="0" applyFont="1" applyFill="1" applyBorder="1" applyAlignment="1">
      <alignment horizontal="center" vertical="center" shrinkToFit="1"/>
    </xf>
    <xf numFmtId="0" fontId="9" fillId="5" borderId="10" xfId="0" applyFont="1" applyFill="1" applyBorder="1" applyAlignment="1">
      <alignment horizontal="center" vertical="center"/>
    </xf>
    <xf numFmtId="0" fontId="9" fillId="0" borderId="0" xfId="0" applyFont="1" applyAlignment="1">
      <alignment horizontal="center" vertical="center"/>
    </xf>
    <xf numFmtId="0" fontId="10" fillId="0" borderId="10" xfId="0" applyFont="1" applyFill="1" applyBorder="1" applyAlignment="1">
      <alignment horizontal="center" vertical="center"/>
    </xf>
    <xf numFmtId="0" fontId="10" fillId="0" borderId="10" xfId="0" applyFont="1" applyBorder="1" applyAlignment="1">
      <alignment horizontal="center" vertical="center"/>
    </xf>
    <xf numFmtId="0" fontId="11" fillId="6" borderId="0" xfId="0" applyFont="1" applyFill="1" applyAlignment="1">
      <alignment vertical="center"/>
    </xf>
    <xf numFmtId="0" fontId="12" fillId="6" borderId="0" xfId="0" applyFont="1" applyFill="1" applyAlignment="1">
      <alignment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xf>
    <xf numFmtId="0" fontId="9" fillId="0" borderId="16" xfId="0" applyFont="1" applyBorder="1" applyAlignment="1">
      <alignment horizontal="center" vertical="center" shrinkToFit="1"/>
    </xf>
    <xf numFmtId="0" fontId="9" fillId="0" borderId="17" xfId="0" applyFont="1" applyBorder="1" applyAlignment="1">
      <alignment horizontal="center" vertical="center"/>
    </xf>
    <xf numFmtId="0" fontId="9" fillId="0" borderId="17" xfId="0" applyFont="1" applyBorder="1" applyAlignment="1">
      <alignment horizontal="center" vertical="center" shrinkToFi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5" borderId="18" xfId="0" applyFont="1" applyFill="1" applyBorder="1" applyAlignment="1">
      <alignment horizontal="center" vertical="center"/>
    </xf>
    <xf numFmtId="0" fontId="9" fillId="0" borderId="0" xfId="0" applyFont="1" applyBorder="1" applyAlignment="1">
      <alignment horizontal="center" vertical="center"/>
    </xf>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9" xfId="0" applyFont="1" applyBorder="1" applyAlignment="1">
      <alignment horizontal="center" vertical="center" wrapText="1"/>
    </xf>
    <xf numFmtId="14" fontId="0" fillId="0" borderId="0" xfId="0" applyNumberFormat="1">
      <alignment vertical="center"/>
    </xf>
    <xf numFmtId="0" fontId="0" fillId="0" borderId="0" xfId="0" applyNumberFormat="1">
      <alignment vertical="center"/>
    </xf>
    <xf numFmtId="176" fontId="0" fillId="0" borderId="0" xfId="0" applyNumberFormat="1">
      <alignment vertical="center"/>
    </xf>
    <xf numFmtId="0" fontId="12" fillId="0" borderId="0" xfId="0" applyFont="1">
      <alignment vertical="center"/>
    </xf>
    <xf numFmtId="0" fontId="7" fillId="0" borderId="0" xfId="0" applyFont="1" applyAlignment="1">
      <alignment vertical="center"/>
    </xf>
    <xf numFmtId="0" fontId="7" fillId="0" borderId="0" xfId="0" applyFont="1">
      <alignment vertical="center"/>
    </xf>
    <xf numFmtId="0" fontId="7" fillId="0" borderId="1"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5" xfId="0" applyFont="1" applyBorder="1" applyAlignment="1">
      <alignment vertical="center" shrinkToFit="1"/>
    </xf>
    <xf numFmtId="20" fontId="7" fillId="0" borderId="0" xfId="0" applyNumberFormat="1" applyFont="1">
      <alignment vertical="center"/>
    </xf>
    <xf numFmtId="0" fontId="7" fillId="0" borderId="0" xfId="0" applyFont="1" applyBorder="1" applyAlignment="1">
      <alignment vertical="center" wrapText="1"/>
    </xf>
    <xf numFmtId="0" fontId="16" fillId="0" borderId="5"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2" xfId="0" applyFont="1" applyBorder="1">
      <alignment vertical="center"/>
    </xf>
    <xf numFmtId="0"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xf numFmtId="0" fontId="0" fillId="7" borderId="10" xfId="0" applyFill="1" applyBorder="1">
      <alignment vertical="center"/>
    </xf>
    <xf numFmtId="14" fontId="0" fillId="7" borderId="10" xfId="0" applyNumberFormat="1" applyFill="1" applyBorder="1">
      <alignment vertical="center"/>
    </xf>
    <xf numFmtId="176" fontId="0" fillId="7" borderId="10" xfId="0" applyNumberFormat="1" applyFill="1" applyBorder="1">
      <alignment vertical="center"/>
    </xf>
    <xf numFmtId="176" fontId="0" fillId="0" borderId="0" xfId="0" applyNumberFormat="1" applyAlignment="1">
      <alignment horizontal="center" vertical="center"/>
    </xf>
    <xf numFmtId="176" fontId="7" fillId="0" borderId="5" xfId="0" applyNumberFormat="1" applyFont="1" applyBorder="1" applyAlignment="1"/>
    <xf numFmtId="0" fontId="20" fillId="4" borderId="10" xfId="0" applyFont="1" applyFill="1" applyBorder="1" applyAlignment="1" applyProtection="1">
      <alignment horizontal="center" vertical="center"/>
    </xf>
    <xf numFmtId="0" fontId="6" fillId="6" borderId="10" xfId="0" applyFont="1" applyFill="1" applyBorder="1" applyAlignment="1" applyProtection="1">
      <alignment horizontal="center" vertical="center"/>
    </xf>
    <xf numFmtId="0" fontId="0" fillId="7" borderId="10" xfId="0" applyFill="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Protection="1">
      <alignment vertical="center"/>
    </xf>
    <xf numFmtId="0" fontId="0" fillId="0" borderId="10" xfId="0" applyBorder="1" applyAlignment="1" applyProtection="1">
      <alignment horizontal="center" vertical="center"/>
    </xf>
    <xf numFmtId="0" fontId="6" fillId="0" borderId="0" xfId="0" applyFont="1" applyProtection="1">
      <alignment vertical="center"/>
    </xf>
    <xf numFmtId="0" fontId="0" fillId="0" borderId="12" xfId="0" applyBorder="1" applyAlignment="1" applyProtection="1">
      <alignment vertical="center"/>
    </xf>
    <xf numFmtId="0" fontId="0" fillId="0" borderId="13" xfId="0" applyBorder="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3" fillId="0" borderId="10" xfId="0" applyFont="1" applyBorder="1" applyAlignment="1" applyProtection="1">
      <alignment horizontal="center" vertical="center"/>
    </xf>
    <xf numFmtId="0" fontId="4" fillId="0" borderId="10" xfId="0" applyFont="1" applyBorder="1" applyAlignment="1" applyProtection="1">
      <alignment horizontal="center" vertical="center"/>
    </xf>
    <xf numFmtId="0" fontId="11" fillId="6" borderId="0" xfId="0" applyFont="1" applyFill="1" applyAlignment="1" applyProtection="1">
      <alignment vertical="center"/>
    </xf>
    <xf numFmtId="0" fontId="6" fillId="0" borderId="0" xfId="0" applyFont="1" applyFill="1" applyProtection="1">
      <alignment vertical="center"/>
    </xf>
    <xf numFmtId="0" fontId="12" fillId="6" borderId="0" xfId="0" applyFont="1" applyFill="1" applyAlignment="1" applyProtection="1">
      <alignment vertical="center"/>
    </xf>
    <xf numFmtId="0" fontId="12" fillId="0" borderId="0" xfId="0" applyFont="1" applyProtection="1">
      <alignment vertical="center"/>
    </xf>
    <xf numFmtId="0" fontId="0" fillId="0" borderId="0" xfId="0" applyAlignment="1" applyProtection="1">
      <alignment horizontal="center" vertical="center"/>
    </xf>
    <xf numFmtId="14" fontId="0" fillId="4" borderId="14" xfId="0" applyNumberFormat="1"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14"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0" fillId="4" borderId="15"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0" xfId="0" quotePrefix="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14" fontId="0" fillId="2" borderId="14" xfId="0" applyNumberForma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7" fillId="0" borderId="9" xfId="0" applyFont="1" applyBorder="1" applyAlignment="1">
      <alignment horizontal="center" vertical="center"/>
    </xf>
    <xf numFmtId="0" fontId="0" fillId="0" borderId="10" xfId="0" applyBorder="1" applyAlignment="1">
      <alignment horizontal="left" vertical="center"/>
    </xf>
    <xf numFmtId="0" fontId="0" fillId="0" borderId="10" xfId="0" applyBorder="1" applyAlignment="1">
      <alignment horizontal="left" vertical="center" shrinkToFit="1"/>
    </xf>
    <xf numFmtId="14" fontId="0" fillId="3" borderId="10" xfId="0" applyNumberFormat="1" applyFill="1" applyBorder="1" applyAlignment="1" applyProtection="1">
      <alignment horizontal="center" vertical="center"/>
      <protection locked="0"/>
    </xf>
    <xf numFmtId="0" fontId="14" fillId="0" borderId="20" xfId="0" applyFont="1" applyBorder="1" applyAlignment="1">
      <alignment horizontal="center" vertical="center"/>
    </xf>
    <xf numFmtId="0" fontId="14" fillId="0" borderId="0" xfId="0" applyFont="1" applyAlignment="1">
      <alignment horizontal="center" vertical="center"/>
    </xf>
    <xf numFmtId="0" fontId="8" fillId="0" borderId="9"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10" xfId="0" applyBorder="1" applyAlignment="1" applyProtection="1">
      <alignment horizontal="left" vertical="center"/>
    </xf>
    <xf numFmtId="0" fontId="0" fillId="0" borderId="10" xfId="0" applyBorder="1" applyAlignment="1" applyProtection="1">
      <alignment horizontal="left" vertical="center" shrinkToFit="1"/>
    </xf>
    <xf numFmtId="0" fontId="8" fillId="0" borderId="11"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0" xfId="0" applyFont="1" applyAlignment="1" applyProtection="1">
      <alignment horizontal="center" vertical="center"/>
    </xf>
    <xf numFmtId="0" fontId="19" fillId="0" borderId="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0" xfId="0" applyNumberFormat="1" applyFont="1" applyBorder="1" applyAlignment="1">
      <alignment horizontal="left" vertical="center"/>
    </xf>
    <xf numFmtId="176" fontId="7" fillId="0" borderId="0" xfId="0" applyNumberFormat="1" applyFont="1" applyBorder="1" applyAlignment="1">
      <alignment horizontal="center" vertical="center"/>
    </xf>
    <xf numFmtId="0" fontId="7" fillId="0" borderId="0" xfId="0" applyFont="1" applyBorder="1" applyAlignment="1">
      <alignment horizontal="left" vertical="center"/>
    </xf>
    <xf numFmtId="177" fontId="7" fillId="0" borderId="0" xfId="0" applyNumberFormat="1" applyFont="1" applyBorder="1" applyAlignment="1">
      <alignment horizontal="center" vertic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0"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left"/>
    </xf>
    <xf numFmtId="176" fontId="7" fillId="0" borderId="0" xfId="0" applyNumberFormat="1" applyFont="1" applyBorder="1" applyAlignment="1">
      <alignment horizontal="center" shrinkToFit="1"/>
    </xf>
    <xf numFmtId="176" fontId="7" fillId="0" borderId="9" xfId="0" applyNumberFormat="1" applyFont="1" applyBorder="1" applyAlignment="1">
      <alignment horizontal="center" shrinkToFi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shrinkToFit="1"/>
    </xf>
    <xf numFmtId="0" fontId="7" fillId="0" borderId="9" xfId="0" applyFont="1" applyBorder="1" applyAlignment="1">
      <alignment horizontal="center" shrinkToFit="1"/>
    </xf>
    <xf numFmtId="0" fontId="7" fillId="0" borderId="9" xfId="0" applyFont="1" applyBorder="1" applyAlignment="1">
      <alignment horizontal="center"/>
    </xf>
    <xf numFmtId="176" fontId="7" fillId="0" borderId="21" xfId="0" applyNumberFormat="1" applyFont="1" applyBorder="1" applyAlignment="1">
      <alignment horizontal="center"/>
    </xf>
    <xf numFmtId="176" fontId="7" fillId="0" borderId="9" xfId="0" applyNumberFormat="1" applyFont="1" applyBorder="1" applyAlignment="1">
      <alignment horizontal="center"/>
    </xf>
    <xf numFmtId="0" fontId="16" fillId="0" borderId="0" xfId="0" applyFont="1" applyBorder="1" applyAlignment="1">
      <alignment horizontal="left"/>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7" fillId="0" borderId="9" xfId="0" applyFont="1" applyBorder="1" applyAlignment="1">
      <alignment horizontal="center" vertical="center"/>
    </xf>
    <xf numFmtId="0" fontId="18" fillId="0" borderId="9" xfId="0" applyFont="1" applyBorder="1" applyAlignment="1">
      <alignment horizontal="center" vertical="center"/>
    </xf>
    <xf numFmtId="0" fontId="13" fillId="5" borderId="10" xfId="0" applyFont="1" applyFill="1" applyBorder="1" applyAlignment="1">
      <alignment horizontal="center" vertical="center"/>
    </xf>
    <xf numFmtId="0" fontId="9" fillId="5" borderId="10" xfId="0" applyFont="1" applyFill="1" applyBorder="1" applyAlignment="1">
      <alignment horizontal="center" vertical="center"/>
    </xf>
    <xf numFmtId="0" fontId="0" fillId="0" borderId="1" xfId="0" applyBorder="1" applyAlignment="1">
      <alignment horizontal="center" vertical="center"/>
    </xf>
    <xf numFmtId="0" fontId="21" fillId="0" borderId="2" xfId="1" applyBorder="1">
      <alignment vertical="center"/>
    </xf>
    <xf numFmtId="0" fontId="0" fillId="0" borderId="2" xfId="0" applyBorder="1">
      <alignment vertical="center"/>
    </xf>
    <xf numFmtId="0" fontId="0" fillId="0" borderId="3" xfId="0" applyBorder="1">
      <alignment vertical="center"/>
    </xf>
    <xf numFmtId="0" fontId="0" fillId="0" borderId="6" xfId="0" applyBorder="1" applyAlignment="1">
      <alignment horizontal="center" vertical="center"/>
    </xf>
    <xf numFmtId="0" fontId="0" fillId="0" borderId="7" xfId="0" applyBorder="1">
      <alignment vertical="center"/>
    </xf>
    <xf numFmtId="0" fontId="11" fillId="6" borderId="7" xfId="0" applyFont="1" applyFill="1" applyBorder="1" applyAlignment="1">
      <alignment vertical="center"/>
    </xf>
    <xf numFmtId="0" fontId="11" fillId="6" borderId="8" xfId="0" applyFont="1" applyFill="1" applyBorder="1" applyAlignment="1">
      <alignment vertical="center"/>
    </xf>
  </cellXfs>
  <cellStyles count="2">
    <cellStyle name="ハイパーリンク" xfId="1" builtinId="8"/>
    <cellStyle name="標準" xfId="0" builtinId="0"/>
  </cellStyles>
  <dxfs count="28">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0"/>
        </patternFill>
      </fill>
    </dxf>
    <dxf>
      <fill>
        <patternFill>
          <bgColor theme="0"/>
        </patternFill>
      </fill>
    </dxf>
    <dxf>
      <fill>
        <patternFill>
          <bgColor theme="0"/>
        </patternFill>
      </fill>
    </dxf>
    <dxf>
      <font>
        <color theme="7" tint="0.39994506668294322"/>
      </font>
      <fill>
        <patternFill>
          <bgColor theme="7" tint="0.39994506668294322"/>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0"/>
        </patternFill>
      </fill>
    </dxf>
    <dxf>
      <fill>
        <patternFill patternType="darkTrellis"/>
      </fill>
    </dxf>
    <dxf>
      <fill>
        <patternFill patternType="darkTrellis"/>
      </fill>
    </dxf>
    <dxf>
      <fill>
        <patternFill patternType="darkTrellis"/>
      </fill>
    </dxf>
    <dxf>
      <fill>
        <patternFill patternType="darkTrellis"/>
      </fill>
    </dxf>
    <dxf>
      <fill>
        <patternFill>
          <bgColor theme="0"/>
        </patternFill>
      </fill>
    </dxf>
    <dxf>
      <fill>
        <patternFill>
          <bgColor theme="0"/>
        </patternFill>
      </fill>
    </dxf>
    <dxf>
      <fill>
        <patternFill>
          <bgColor theme="0"/>
        </patternFill>
      </fill>
    </dxf>
    <dxf>
      <font>
        <color theme="7" tint="0.39994506668294322"/>
      </font>
      <fill>
        <patternFill>
          <bgColor theme="7" tint="0.39994506668294322"/>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横浜市用!$C$14" lockText="1" noThreeD="1"/>
</file>

<file path=xl/ctrlProps/ctrlProp10.xml><?xml version="1.0" encoding="utf-8"?>
<formControlPr xmlns="http://schemas.microsoft.com/office/spreadsheetml/2009/9/main" objectType="CheckBox" fmlaLink="横浜市用!$C$17"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J$3" lockText="1" noThreeD="1"/>
</file>

<file path=xl/ctrlProps/ctrlProp13.xml><?xml version="1.0" encoding="utf-8"?>
<formControlPr xmlns="http://schemas.microsoft.com/office/spreadsheetml/2009/9/main" objectType="CheckBox" fmlaLink="横浜市用!$C$18"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J$3" lockText="1" noThreeD="1"/>
</file>

<file path=xl/ctrlProps/ctrlProp16.xml><?xml version="1.0" encoding="utf-8"?>
<formControlPr xmlns="http://schemas.microsoft.com/office/spreadsheetml/2009/9/main" objectType="CheckBox" fmlaLink="横浜市用!$C$19"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横浜市用!$C$20" lockText="1" noThreeD="1"/>
</file>

<file path=xl/ctrlProps/ctrlProp19.xml><?xml version="1.0" encoding="utf-8"?>
<formControlPr xmlns="http://schemas.microsoft.com/office/spreadsheetml/2009/9/main" objectType="CheckBox" fmlaLink="横浜市用!$C$13" lockText="1" noThreeD="1"/>
</file>

<file path=xl/ctrlProps/ctrlProp2.xml><?xml version="1.0" encoding="utf-8"?>
<formControlPr xmlns="http://schemas.microsoft.com/office/spreadsheetml/2009/9/main" objectType="CheckBox" fmlaLink="横浜市用!$C$15" lockText="1" noThreeD="1"/>
</file>

<file path=xl/ctrlProps/ctrlProp20.xml><?xml version="1.0" encoding="utf-8"?>
<formControlPr xmlns="http://schemas.microsoft.com/office/spreadsheetml/2009/9/main" objectType="CheckBox" checked="Checked" fmlaLink="[1]横浜市用!$C$14" lockText="1" noThreeD="1"/>
</file>

<file path=xl/ctrlProps/ctrlProp21.xml><?xml version="1.0" encoding="utf-8"?>
<formControlPr xmlns="http://schemas.microsoft.com/office/spreadsheetml/2009/9/main" objectType="CheckBox" fmlaLink="[1]横浜市用!$C$15"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1]横浜市用!$C$16"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1]横浜市用!$C$1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J$3" lockText="1" noThreeD="1"/>
</file>

<file path=xl/ctrlProps/ctrlProp32.xml><?xml version="1.0" encoding="utf-8"?>
<formControlPr xmlns="http://schemas.microsoft.com/office/spreadsheetml/2009/9/main" objectType="CheckBox" fmlaLink="[1]横浜市用!$C$18"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J$3" lockText="1" noThreeD="1"/>
</file>

<file path=xl/ctrlProps/ctrlProp35.xml><?xml version="1.0" encoding="utf-8"?>
<formControlPr xmlns="http://schemas.microsoft.com/office/spreadsheetml/2009/9/main" objectType="CheckBox" fmlaLink="[1]横浜市用!$C$19"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1]横浜市用!$C$20" lockText="1" noThreeD="1"/>
</file>

<file path=xl/ctrlProps/ctrlProp38.xml><?xml version="1.0" encoding="utf-8"?>
<formControlPr xmlns="http://schemas.microsoft.com/office/spreadsheetml/2009/9/main" objectType="CheckBox" checked="Checked" fmlaLink="[1]横浜市用!$C$13" lockText="1" noThreeD="1"/>
</file>

<file path=xl/ctrlProps/ctrlProp39.xml><?xml version="1.0" encoding="utf-8"?>
<formControlPr xmlns="http://schemas.microsoft.com/office/spreadsheetml/2009/9/main" objectType="CheckBox" fmlaLink="$D$3"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横浜市用!$C$16"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552450</xdr:colOff>
      <xdr:row>8</xdr:row>
      <xdr:rowOff>123824</xdr:rowOff>
    </xdr:from>
    <xdr:to>
      <xdr:col>10</xdr:col>
      <xdr:colOff>561975</xdr:colOff>
      <xdr:row>10</xdr:row>
      <xdr:rowOff>219075</xdr:rowOff>
    </xdr:to>
    <xdr:sp macro="" textlink="">
      <xdr:nvSpPr>
        <xdr:cNvPr id="2" name="角丸四角形吹き出し 1"/>
        <xdr:cNvSpPr/>
      </xdr:nvSpPr>
      <xdr:spPr>
        <a:xfrm>
          <a:off x="5610225" y="2028824"/>
          <a:ext cx="1381125" cy="571501"/>
        </a:xfrm>
        <a:prstGeom prst="wedgeRoundRectCallout">
          <a:avLst>
            <a:gd name="adj1" fmla="val -91867"/>
            <a:gd name="adj2" fmla="val 98725"/>
            <a:gd name="adj3" fmla="val 16667"/>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個人事業主の場合は☑をお願いいたします。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238125</xdr:colOff>
          <xdr:row>1</xdr:row>
          <xdr:rowOff>0</xdr:rowOff>
        </xdr:from>
        <xdr:to>
          <xdr:col>10</xdr:col>
          <xdr:colOff>542925</xdr:colOff>
          <xdr:row>2</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xdr:row>
          <xdr:rowOff>0</xdr:rowOff>
        </xdr:from>
        <xdr:to>
          <xdr:col>10</xdr:col>
          <xdr:colOff>542925</xdr:colOff>
          <xdr:row>3</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xdr:row>
          <xdr:rowOff>0</xdr:rowOff>
        </xdr:from>
        <xdr:to>
          <xdr:col>10</xdr:col>
          <xdr:colOff>542925</xdr:colOff>
          <xdr:row>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xdr:row>
          <xdr:rowOff>0</xdr:rowOff>
        </xdr:from>
        <xdr:to>
          <xdr:col>10</xdr:col>
          <xdr:colOff>542925</xdr:colOff>
          <xdr:row>5</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0</xdr:rowOff>
        </xdr:from>
        <xdr:to>
          <xdr:col>10</xdr:col>
          <xdr:colOff>542925</xdr:colOff>
          <xdr:row>6</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542925</xdr:colOff>
          <xdr:row>7</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7</xdr:row>
          <xdr:rowOff>0</xdr:rowOff>
        </xdr:from>
        <xdr:to>
          <xdr:col>10</xdr:col>
          <xdr:colOff>542925</xdr:colOff>
          <xdr:row>8</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xdr:row>
          <xdr:rowOff>0</xdr:rowOff>
        </xdr:from>
        <xdr:to>
          <xdr:col>10</xdr:col>
          <xdr:colOff>542925</xdr:colOff>
          <xdr:row>4</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xdr:row>
          <xdr:rowOff>0</xdr:rowOff>
        </xdr:from>
        <xdr:to>
          <xdr:col>10</xdr:col>
          <xdr:colOff>542925</xdr:colOff>
          <xdr:row>5</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xdr:row>
          <xdr:rowOff>0</xdr:rowOff>
        </xdr:from>
        <xdr:to>
          <xdr:col>10</xdr:col>
          <xdr:colOff>542925</xdr:colOff>
          <xdr:row>5</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0</xdr:rowOff>
        </xdr:from>
        <xdr:to>
          <xdr:col>10</xdr:col>
          <xdr:colOff>542925</xdr:colOff>
          <xdr:row>6</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0</xdr:rowOff>
        </xdr:from>
        <xdr:to>
          <xdr:col>10</xdr:col>
          <xdr:colOff>542925</xdr:colOff>
          <xdr:row>6</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0</xdr:rowOff>
        </xdr:from>
        <xdr:to>
          <xdr:col>10</xdr:col>
          <xdr:colOff>542925</xdr:colOff>
          <xdr:row>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542925</xdr:colOff>
          <xdr:row>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542925</xdr:colOff>
          <xdr:row>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542925</xdr:colOff>
          <xdr:row>7</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7</xdr:row>
          <xdr:rowOff>0</xdr:rowOff>
        </xdr:from>
        <xdr:to>
          <xdr:col>10</xdr:col>
          <xdr:colOff>542925</xdr:colOff>
          <xdr:row>8</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7</xdr:row>
          <xdr:rowOff>0</xdr:rowOff>
        </xdr:from>
        <xdr:to>
          <xdr:col>10</xdr:col>
          <xdr:colOff>542925</xdr:colOff>
          <xdr:row>8</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219075</xdr:rowOff>
        </xdr:from>
        <xdr:to>
          <xdr:col>7</xdr:col>
          <xdr:colOff>266700</xdr:colOff>
          <xdr:row>12</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76200</xdr:colOff>
      <xdr:row>10</xdr:row>
      <xdr:rowOff>219074</xdr:rowOff>
    </xdr:from>
    <xdr:to>
      <xdr:col>10</xdr:col>
      <xdr:colOff>85725</xdr:colOff>
      <xdr:row>13</xdr:row>
      <xdr:rowOff>76200</xdr:rowOff>
    </xdr:to>
    <xdr:sp macro="" textlink="">
      <xdr:nvSpPr>
        <xdr:cNvPr id="2" name="角丸四角形吹き出し 1"/>
        <xdr:cNvSpPr/>
      </xdr:nvSpPr>
      <xdr:spPr>
        <a:xfrm>
          <a:off x="5133975" y="2600324"/>
          <a:ext cx="1381125" cy="571501"/>
        </a:xfrm>
        <a:prstGeom prst="wedgeRoundRectCallout">
          <a:avLst>
            <a:gd name="adj1" fmla="val -60832"/>
            <a:gd name="adj2" fmla="val 18725"/>
            <a:gd name="adj3" fmla="val 16667"/>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個人事業主の場合は☑をお願いいたします。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238125</xdr:colOff>
          <xdr:row>1</xdr:row>
          <xdr:rowOff>0</xdr:rowOff>
        </xdr:from>
        <xdr:to>
          <xdr:col>10</xdr:col>
          <xdr:colOff>542925</xdr:colOff>
          <xdr:row>2</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xdr:row>
          <xdr:rowOff>0</xdr:rowOff>
        </xdr:from>
        <xdr:to>
          <xdr:col>10</xdr:col>
          <xdr:colOff>542925</xdr:colOff>
          <xdr:row>3</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xdr:row>
          <xdr:rowOff>0</xdr:rowOff>
        </xdr:from>
        <xdr:to>
          <xdr:col>10</xdr:col>
          <xdr:colOff>542925</xdr:colOff>
          <xdr:row>4</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xdr:row>
          <xdr:rowOff>0</xdr:rowOff>
        </xdr:from>
        <xdr:to>
          <xdr:col>10</xdr:col>
          <xdr:colOff>542925</xdr:colOff>
          <xdr:row>5</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0</xdr:rowOff>
        </xdr:from>
        <xdr:to>
          <xdr:col>10</xdr:col>
          <xdr:colOff>542925</xdr:colOff>
          <xdr:row>6</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542925</xdr:colOff>
          <xdr:row>7</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7</xdr:row>
          <xdr:rowOff>0</xdr:rowOff>
        </xdr:from>
        <xdr:to>
          <xdr:col>10</xdr:col>
          <xdr:colOff>542925</xdr:colOff>
          <xdr:row>8</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xdr:row>
          <xdr:rowOff>0</xdr:rowOff>
        </xdr:from>
        <xdr:to>
          <xdr:col>10</xdr:col>
          <xdr:colOff>542925</xdr:colOff>
          <xdr:row>4</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xdr:row>
          <xdr:rowOff>0</xdr:rowOff>
        </xdr:from>
        <xdr:to>
          <xdr:col>10</xdr:col>
          <xdr:colOff>542925</xdr:colOff>
          <xdr:row>5</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xdr:row>
          <xdr:rowOff>0</xdr:rowOff>
        </xdr:from>
        <xdr:to>
          <xdr:col>10</xdr:col>
          <xdr:colOff>542925</xdr:colOff>
          <xdr:row>5</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0</xdr:rowOff>
        </xdr:from>
        <xdr:to>
          <xdr:col>10</xdr:col>
          <xdr:colOff>542925</xdr:colOff>
          <xdr:row>6</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0</xdr:rowOff>
        </xdr:from>
        <xdr:to>
          <xdr:col>10</xdr:col>
          <xdr:colOff>542925</xdr:colOff>
          <xdr:row>6</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0</xdr:rowOff>
        </xdr:from>
        <xdr:to>
          <xdr:col>10</xdr:col>
          <xdr:colOff>542925</xdr:colOff>
          <xdr:row>6</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542925</xdr:colOff>
          <xdr:row>7</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542925</xdr:colOff>
          <xdr:row>7</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542925</xdr:colOff>
          <xdr:row>7</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7</xdr:row>
          <xdr:rowOff>0</xdr:rowOff>
        </xdr:from>
        <xdr:to>
          <xdr:col>10</xdr:col>
          <xdr:colOff>542925</xdr:colOff>
          <xdr:row>8</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7</xdr:row>
          <xdr:rowOff>0</xdr:rowOff>
        </xdr:from>
        <xdr:to>
          <xdr:col>10</xdr:col>
          <xdr:colOff>542925</xdr:colOff>
          <xdr:row>8</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219075</xdr:rowOff>
        </xdr:from>
        <xdr:to>
          <xdr:col>7</xdr:col>
          <xdr:colOff>266700</xdr:colOff>
          <xdr:row>13</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600075</xdr:colOff>
      <xdr:row>5</xdr:row>
      <xdr:rowOff>123825</xdr:rowOff>
    </xdr:from>
    <xdr:to>
      <xdr:col>9</xdr:col>
      <xdr:colOff>409575</xdr:colOff>
      <xdr:row>7</xdr:row>
      <xdr:rowOff>219076</xdr:rowOff>
    </xdr:to>
    <xdr:sp macro="" textlink="">
      <xdr:nvSpPr>
        <xdr:cNvPr id="22" name="角丸四角形吹き出し 21"/>
        <xdr:cNvSpPr/>
      </xdr:nvSpPr>
      <xdr:spPr>
        <a:xfrm>
          <a:off x="4638675" y="1314450"/>
          <a:ext cx="1514475" cy="571501"/>
        </a:xfrm>
        <a:prstGeom prst="wedgeRoundRectCallout">
          <a:avLst>
            <a:gd name="adj1" fmla="val -53970"/>
            <a:gd name="adj2" fmla="val 140392"/>
            <a:gd name="adj3" fmla="val 16667"/>
          </a:avLst>
        </a:prstGeom>
        <a:solidFill>
          <a:schemeClr val="accent1">
            <a:lumMod val="40000"/>
            <a:lumOff val="6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初回日と最終回日を</a:t>
          </a:r>
          <a:endParaRPr kumimoji="1" lang="en-US" altLang="ja-JP" sz="900" b="1">
            <a:solidFill>
              <a:sysClr val="windowText" lastClr="000000"/>
            </a:solidFill>
          </a:endParaRPr>
        </a:p>
        <a:p>
          <a:pPr algn="ctr"/>
          <a:r>
            <a:rPr kumimoji="1" lang="ja-JP" altLang="en-US" sz="900" b="1">
              <a:solidFill>
                <a:sysClr val="windowText" lastClr="000000"/>
              </a:solidFill>
            </a:rPr>
            <a:t>それぞれご入力ください。</a:t>
          </a:r>
        </a:p>
      </xdr:txBody>
    </xdr:sp>
    <xdr:clientData/>
  </xdr:twoCellAnchor>
  <xdr:twoCellAnchor>
    <xdr:from>
      <xdr:col>1</xdr:col>
      <xdr:colOff>19050</xdr:colOff>
      <xdr:row>0</xdr:row>
      <xdr:rowOff>123825</xdr:rowOff>
    </xdr:from>
    <xdr:to>
      <xdr:col>2</xdr:col>
      <xdr:colOff>66675</xdr:colOff>
      <xdr:row>3</xdr:row>
      <xdr:rowOff>209550</xdr:rowOff>
    </xdr:to>
    <xdr:sp macro="" textlink="">
      <xdr:nvSpPr>
        <xdr:cNvPr id="23" name="角丸四角形吹き出し 22"/>
        <xdr:cNvSpPr/>
      </xdr:nvSpPr>
      <xdr:spPr>
        <a:xfrm>
          <a:off x="704850" y="123825"/>
          <a:ext cx="1514475" cy="800100"/>
        </a:xfrm>
        <a:prstGeom prst="wedgeRoundRectCallout">
          <a:avLst>
            <a:gd name="adj1" fmla="val 69929"/>
            <a:gd name="adj2" fmla="val 58488"/>
            <a:gd name="adj3" fmla="val 16667"/>
          </a:avLst>
        </a:prstGeom>
        <a:solidFill>
          <a:schemeClr val="accent2">
            <a:lumMod val="20000"/>
            <a:lumOff val="80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受講時に報告した番号と、日中連絡のつく番号をお願いいたします。</a:t>
          </a:r>
          <a:endParaRPr kumimoji="1" lang="en-US" altLang="ja-JP"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485775</xdr:colOff>
          <xdr:row>1</xdr:row>
          <xdr:rowOff>228600</xdr:rowOff>
        </xdr:from>
        <xdr:to>
          <xdr:col>2</xdr:col>
          <xdr:colOff>790575</xdr:colOff>
          <xdr:row>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81323\AppData\Local\Microsoft\Windows\INetCache\Content.Outlook\M8RDU4NQ\0078_20221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証明書"/>
      <sheetName val="横浜市用"/>
      <sheetName val="セミナー"/>
    </sheetNames>
    <sheetDataSet>
      <sheetData sheetId="0" refreshError="1"/>
      <sheetData sheetId="1" refreshError="1"/>
      <sheetData sheetId="2">
        <row r="13">
          <cell r="C13" t="b">
            <v>1</v>
          </cell>
        </row>
        <row r="14">
          <cell r="C14" t="b">
            <v>1</v>
          </cell>
        </row>
        <row r="15">
          <cell r="C15" t="b">
            <v>0</v>
          </cell>
        </row>
        <row r="16">
          <cell r="C16" t="b">
            <v>0</v>
          </cell>
        </row>
        <row r="17">
          <cell r="C17" t="b">
            <v>0</v>
          </cell>
        </row>
        <row r="18">
          <cell r="C18" t="b">
            <v>0</v>
          </cell>
        </row>
        <row r="19">
          <cell r="C19" t="b">
            <v>0</v>
          </cell>
        </row>
        <row r="20">
          <cell r="C20" t="b">
            <v>0</v>
          </cell>
        </row>
      </sheetData>
      <sheetData sheetId="3">
        <row r="3">
          <cell r="F3">
            <v>2022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e-sogyo@city.yokohama.j@"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R17"/>
  <sheetViews>
    <sheetView showGridLines="0" tabSelected="1" workbookViewId="0">
      <selection activeCell="C2" sqref="C2:H2"/>
    </sheetView>
  </sheetViews>
  <sheetFormatPr defaultRowHeight="18.75" x14ac:dyDescent="0.4"/>
  <cols>
    <col min="2" max="2" width="19.25" style="3" bestFit="1" customWidth="1"/>
    <col min="4" max="4" width="3.375" bestFit="1" customWidth="1"/>
    <col min="6" max="6" width="3.375" bestFit="1" customWidth="1"/>
    <col min="8" max="8" width="4.375" bestFit="1" customWidth="1"/>
  </cols>
  <sheetData>
    <row r="1" spans="2:18" x14ac:dyDescent="0.4">
      <c r="B1" s="101" t="s">
        <v>43</v>
      </c>
      <c r="C1" s="101"/>
      <c r="D1" s="101"/>
      <c r="E1" s="101"/>
      <c r="F1" s="101"/>
      <c r="G1" s="101"/>
      <c r="H1" s="101"/>
      <c r="K1" s="103" t="s">
        <v>34</v>
      </c>
      <c r="L1" s="103"/>
      <c r="M1" s="103"/>
      <c r="N1" s="103"/>
      <c r="O1" s="103"/>
      <c r="P1" s="103"/>
    </row>
    <row r="2" spans="2:18" x14ac:dyDescent="0.4">
      <c r="B2" s="4" t="s">
        <v>120</v>
      </c>
      <c r="C2" s="106"/>
      <c r="D2" s="90"/>
      <c r="E2" s="90"/>
      <c r="F2" s="90"/>
      <c r="G2" s="90"/>
      <c r="H2" s="90"/>
      <c r="J2" s="5"/>
      <c r="K2" s="64"/>
      <c r="L2" s="104" t="s">
        <v>35</v>
      </c>
      <c r="M2" s="104"/>
      <c r="N2" s="104"/>
      <c r="O2" s="104"/>
      <c r="P2" s="104"/>
      <c r="Q2" s="5" t="str">
        <f>LEFT(横浜市用!C14,1)</f>
        <v>F</v>
      </c>
      <c r="R2" s="5">
        <f>IF(Q2="T",2,1)</f>
        <v>1</v>
      </c>
    </row>
    <row r="3" spans="2:18" x14ac:dyDescent="0.4">
      <c r="B3" s="4" t="s">
        <v>30</v>
      </c>
      <c r="C3" s="90"/>
      <c r="D3" s="90"/>
      <c r="E3" s="90"/>
      <c r="F3" s="90"/>
      <c r="G3" s="90"/>
      <c r="H3" s="90"/>
      <c r="J3" s="5"/>
      <c r="K3" s="64"/>
      <c r="L3" s="104" t="s">
        <v>36</v>
      </c>
      <c r="M3" s="104"/>
      <c r="N3" s="104"/>
      <c r="O3" s="104"/>
      <c r="P3" s="104"/>
      <c r="Q3" s="5" t="str">
        <f>LEFT(横浜市用!C15,1)</f>
        <v>F</v>
      </c>
      <c r="R3" s="5">
        <f t="shared" ref="R3:R8" si="0">IF(Q3="T",2,1)</f>
        <v>1</v>
      </c>
    </row>
    <row r="4" spans="2:18" x14ac:dyDescent="0.4">
      <c r="B4" s="4" t="s">
        <v>29</v>
      </c>
      <c r="C4" s="90"/>
      <c r="D4" s="90"/>
      <c r="E4" s="90"/>
      <c r="F4" s="90"/>
      <c r="G4" s="90"/>
      <c r="H4" s="90"/>
      <c r="J4" s="5"/>
      <c r="K4" s="64"/>
      <c r="L4" s="105" t="s">
        <v>37</v>
      </c>
      <c r="M4" s="105"/>
      <c r="N4" s="105"/>
      <c r="O4" s="105"/>
      <c r="P4" s="105"/>
      <c r="Q4" s="5" t="str">
        <f>LEFT(横浜市用!C16,1)</f>
        <v>F</v>
      </c>
      <c r="R4" s="5">
        <f t="shared" si="0"/>
        <v>1</v>
      </c>
    </row>
    <row r="5" spans="2:18" x14ac:dyDescent="0.4">
      <c r="B5" s="4" t="s">
        <v>3</v>
      </c>
      <c r="C5" s="91"/>
      <c r="D5" s="90"/>
      <c r="E5" s="90"/>
      <c r="F5" s="90"/>
      <c r="G5" s="90"/>
      <c r="H5" s="90"/>
      <c r="J5" s="5"/>
      <c r="K5" s="64"/>
      <c r="L5" s="104" t="s">
        <v>38</v>
      </c>
      <c r="M5" s="104"/>
      <c r="N5" s="104"/>
      <c r="O5" s="104"/>
      <c r="P5" s="104"/>
      <c r="Q5" s="5" t="str">
        <f>LEFT(横浜市用!C17,1)</f>
        <v>F</v>
      </c>
      <c r="R5" s="5">
        <f t="shared" si="0"/>
        <v>1</v>
      </c>
    </row>
    <row r="6" spans="2:18" x14ac:dyDescent="0.4">
      <c r="B6" s="102" t="s">
        <v>44</v>
      </c>
      <c r="C6" s="102"/>
      <c r="D6" s="102"/>
      <c r="E6" s="102"/>
      <c r="F6" s="102"/>
      <c r="G6" s="102"/>
      <c r="H6" s="102"/>
      <c r="J6" s="5"/>
      <c r="K6" s="64"/>
      <c r="L6" s="104" t="s">
        <v>39</v>
      </c>
      <c r="M6" s="104"/>
      <c r="N6" s="104"/>
      <c r="O6" s="104"/>
      <c r="P6" s="104"/>
      <c r="Q6" s="5" t="str">
        <f>LEFT(横浜市用!C18,1)</f>
        <v>F</v>
      </c>
      <c r="R6" s="5">
        <f t="shared" si="0"/>
        <v>1</v>
      </c>
    </row>
    <row r="7" spans="2:18" x14ac:dyDescent="0.4">
      <c r="B7" s="4" t="s">
        <v>31</v>
      </c>
      <c r="C7" s="95"/>
      <c r="D7" s="96"/>
      <c r="E7" s="95"/>
      <c r="F7" s="96"/>
      <c r="G7" s="93" t="s">
        <v>47</v>
      </c>
      <c r="H7" s="94"/>
      <c r="J7" s="5"/>
      <c r="K7" s="64"/>
      <c r="L7" s="104" t="s">
        <v>40</v>
      </c>
      <c r="M7" s="104"/>
      <c r="N7" s="104"/>
      <c r="O7" s="104"/>
      <c r="P7" s="104"/>
      <c r="Q7" s="5" t="str">
        <f>LEFT(横浜市用!C19,1)</f>
        <v>F</v>
      </c>
      <c r="R7" s="5">
        <f t="shared" si="0"/>
        <v>1</v>
      </c>
    </row>
    <row r="8" spans="2:18" x14ac:dyDescent="0.4">
      <c r="B8" s="4" t="s">
        <v>49</v>
      </c>
      <c r="C8" s="92"/>
      <c r="D8" s="92"/>
      <c r="E8" s="92"/>
      <c r="F8" s="92"/>
      <c r="G8" s="92"/>
      <c r="H8" s="92"/>
      <c r="I8" s="107" t="str">
        <f>IF(E7="","",IF(セミナー!F3&lt;2018,"発行対象外年度です",""))</f>
        <v/>
      </c>
      <c r="J8" s="108"/>
      <c r="K8" s="64"/>
      <c r="L8" s="6" t="s">
        <v>42</v>
      </c>
      <c r="M8" s="100"/>
      <c r="N8" s="100"/>
      <c r="O8" s="100"/>
      <c r="P8" s="7" t="s">
        <v>41</v>
      </c>
      <c r="Q8" s="5" t="str">
        <f>LEFT(横浜市用!C20,1)</f>
        <v>F</v>
      </c>
      <c r="R8" s="5">
        <f t="shared" si="0"/>
        <v>1</v>
      </c>
    </row>
    <row r="9" spans="2:18" x14ac:dyDescent="0.4">
      <c r="B9" s="4" t="s">
        <v>50</v>
      </c>
      <c r="C9" s="95"/>
      <c r="D9" s="98"/>
      <c r="E9" s="98"/>
      <c r="F9" s="98"/>
      <c r="G9" s="98"/>
      <c r="H9" s="96"/>
      <c r="I9" s="107"/>
      <c r="J9" s="108"/>
      <c r="K9" s="20"/>
      <c r="L9" s="2"/>
      <c r="M9" s="21"/>
      <c r="N9" s="21"/>
      <c r="O9" s="21"/>
      <c r="P9" s="1"/>
      <c r="Q9" s="5">
        <f>SUM(R2:R8)</f>
        <v>7</v>
      </c>
      <c r="R9" s="5"/>
    </row>
    <row r="10" spans="2:18" x14ac:dyDescent="0.4">
      <c r="B10" s="8" t="s">
        <v>121</v>
      </c>
      <c r="C10" s="99"/>
      <c r="D10" s="98"/>
      <c r="E10" s="98"/>
      <c r="F10" s="98"/>
      <c r="G10" s="98"/>
      <c r="H10" s="96"/>
      <c r="I10" s="107"/>
      <c r="J10" s="108"/>
      <c r="Q10" s="5">
        <f>SUM(Q2:Q9)</f>
        <v>7</v>
      </c>
    </row>
    <row r="11" spans="2:18" x14ac:dyDescent="0.4">
      <c r="B11" s="9" t="s">
        <v>122</v>
      </c>
      <c r="C11" s="99"/>
      <c r="D11" s="98"/>
      <c r="E11" s="98"/>
      <c r="F11" s="98"/>
      <c r="G11" s="98"/>
      <c r="H11" s="96"/>
      <c r="I11" s="107"/>
      <c r="J11" s="108"/>
    </row>
    <row r="12" spans="2:18" ht="19.5" thickBot="1" x14ac:dyDescent="0.45">
      <c r="B12" s="102" t="s">
        <v>45</v>
      </c>
      <c r="C12" s="102"/>
      <c r="D12" s="102"/>
      <c r="E12" s="102"/>
      <c r="F12" s="102"/>
      <c r="G12" s="102"/>
      <c r="H12" s="102"/>
    </row>
    <row r="13" spans="2:18" x14ac:dyDescent="0.4">
      <c r="B13" s="4" t="s">
        <v>32</v>
      </c>
      <c r="C13" s="97"/>
      <c r="D13" s="83"/>
      <c r="E13" s="83"/>
      <c r="F13" s="83"/>
      <c r="G13" s="84"/>
      <c r="H13" s="63"/>
      <c r="I13" s="5" t="b">
        <v>0</v>
      </c>
      <c r="K13" s="148" t="s">
        <v>162</v>
      </c>
      <c r="L13" s="149" t="s">
        <v>160</v>
      </c>
      <c r="M13" s="150"/>
      <c r="N13" s="150"/>
      <c r="O13" s="150"/>
      <c r="P13" s="151"/>
    </row>
    <row r="14" spans="2:18" ht="18.75" customHeight="1" thickBot="1" x14ac:dyDescent="0.45">
      <c r="B14" s="4" t="s">
        <v>33</v>
      </c>
      <c r="C14" s="88"/>
      <c r="D14" s="88"/>
      <c r="E14" s="88"/>
      <c r="F14" s="88"/>
      <c r="G14" s="88"/>
      <c r="H14" s="88"/>
      <c r="I14" s="5" t="str">
        <f>LEFT(横浜市用!C13,1)</f>
        <v>F</v>
      </c>
      <c r="K14" s="152"/>
      <c r="L14" s="153" t="s">
        <v>161</v>
      </c>
      <c r="M14" s="154"/>
      <c r="N14" s="154"/>
      <c r="O14" s="154"/>
      <c r="P14" s="155"/>
    </row>
    <row r="15" spans="2:18" ht="18.75" customHeight="1" x14ac:dyDescent="0.4">
      <c r="B15" s="4" t="s">
        <v>48</v>
      </c>
      <c r="C15" s="89"/>
      <c r="D15" s="89"/>
      <c r="E15" s="89"/>
      <c r="F15" s="89"/>
      <c r="G15" s="89"/>
      <c r="H15" s="89"/>
      <c r="I15" s="10">
        <f>IF(I14="t",1,2)</f>
        <v>2</v>
      </c>
      <c r="J15" s="10">
        <f>IF(C15&gt;0,0,1)</f>
        <v>1</v>
      </c>
      <c r="K15" s="19" t="s">
        <v>88</v>
      </c>
      <c r="L15" s="18"/>
      <c r="M15" s="18"/>
      <c r="N15" s="18"/>
      <c r="O15" s="18"/>
      <c r="P15" s="18"/>
    </row>
    <row r="16" spans="2:18" ht="25.5" x14ac:dyDescent="0.4">
      <c r="B16" s="4" t="s">
        <v>46</v>
      </c>
      <c r="C16" s="85"/>
      <c r="D16" s="86"/>
      <c r="E16" s="86"/>
      <c r="F16" s="86"/>
      <c r="G16" s="86"/>
      <c r="H16" s="87"/>
      <c r="K16" s="38" t="s">
        <v>125</v>
      </c>
    </row>
    <row r="17" spans="2:8" x14ac:dyDescent="0.4">
      <c r="B17" s="4" t="s">
        <v>123</v>
      </c>
      <c r="C17" s="82"/>
      <c r="D17" s="83"/>
      <c r="E17" s="83"/>
      <c r="F17" s="83"/>
      <c r="G17" s="83"/>
      <c r="H17" s="84"/>
    </row>
  </sheetData>
  <sheetProtection sheet="1" selectLockedCells="1" autoFilter="0"/>
  <mergeCells count="29">
    <mergeCell ref="K13:K14"/>
    <mergeCell ref="M8:O8"/>
    <mergeCell ref="B1:H1"/>
    <mergeCell ref="B6:H6"/>
    <mergeCell ref="B12:H12"/>
    <mergeCell ref="K1:P1"/>
    <mergeCell ref="L7:P7"/>
    <mergeCell ref="L6:P6"/>
    <mergeCell ref="L5:P5"/>
    <mergeCell ref="L3:P3"/>
    <mergeCell ref="L2:P2"/>
    <mergeCell ref="L4:P4"/>
    <mergeCell ref="C2:H2"/>
    <mergeCell ref="I8:J11"/>
    <mergeCell ref="C17:H17"/>
    <mergeCell ref="C16:H16"/>
    <mergeCell ref="C14:H14"/>
    <mergeCell ref="C15:H15"/>
    <mergeCell ref="C3:H3"/>
    <mergeCell ref="C4:H4"/>
    <mergeCell ref="C5:H5"/>
    <mergeCell ref="C8:H8"/>
    <mergeCell ref="G7:H7"/>
    <mergeCell ref="E7:F7"/>
    <mergeCell ref="C7:D7"/>
    <mergeCell ref="C13:G13"/>
    <mergeCell ref="C9:H9"/>
    <mergeCell ref="C11:H11"/>
    <mergeCell ref="C10:H10"/>
  </mergeCells>
  <phoneticPr fontId="1"/>
  <conditionalFormatting sqref="C3:H5 C8:H8 C14:H15 C16:C17 C7 G7 E7 C13 C9 C11">
    <cfRule type="notContainsBlanks" dxfId="27" priority="17">
      <formula>LEN(TRIM(C3))&gt;0</formula>
    </cfRule>
  </conditionalFormatting>
  <conditionalFormatting sqref="M8:O8">
    <cfRule type="expression" dxfId="26" priority="14">
      <formula>$M$8&gt;0</formula>
    </cfRule>
    <cfRule type="expression" dxfId="25" priority="15">
      <formula>$K$8="☑"</formula>
    </cfRule>
  </conditionalFormatting>
  <conditionalFormatting sqref="C2:H2">
    <cfRule type="notContainsBlanks" dxfId="24" priority="9">
      <formula>LEN(TRIM(C2))&gt;0</formula>
    </cfRule>
  </conditionalFormatting>
  <conditionalFormatting sqref="C10">
    <cfRule type="notContainsBlanks" dxfId="23" priority="8">
      <formula>LEN(TRIM(C10))&gt;0</formula>
    </cfRule>
  </conditionalFormatting>
  <conditionalFormatting sqref="K2:K8">
    <cfRule type="expression" dxfId="22" priority="7">
      <formula>$Q$9=7</formula>
    </cfRule>
  </conditionalFormatting>
  <conditionalFormatting sqref="C15:H15">
    <cfRule type="expression" dxfId="21" priority="20">
      <formula>$I$15=1</formula>
    </cfRule>
  </conditionalFormatting>
  <conditionalFormatting sqref="H13">
    <cfRule type="expression" dxfId="20" priority="5">
      <formula>$C$13&gt;0</formula>
    </cfRule>
    <cfRule type="expression" dxfId="19" priority="6">
      <formula>$I$15=1</formula>
    </cfRule>
  </conditionalFormatting>
  <dataValidations count="4">
    <dataValidation type="list" allowBlank="1" showInputMessage="1" showErrorMessage="1" sqref="K9">
      <formula1>"□,☑"</formula1>
    </dataValidation>
    <dataValidation type="list" allowBlank="1" showInputMessage="1" showErrorMessage="1" sqref="C7:D7">
      <formula1>"平成,令和"</formula1>
    </dataValidation>
    <dataValidation type="date" operator="greaterThan" allowBlank="1" showInputMessage="1" showErrorMessage="1" error="支援開始日より前の日付が入力されています。" sqref="C11:H11">
      <formula1>C10</formula1>
    </dataValidation>
    <dataValidation type="whole" allowBlank="1" showInputMessage="1" showErrorMessage="1" error="年度を整数で入力してください。" sqref="E7:F7">
      <formula1>1</formula1>
      <formula2>31</formula2>
    </dataValidation>
  </dataValidations>
  <hyperlinks>
    <hyperlink ref="L13" r:id="rId1"/>
  </hyperlinks>
  <pageMargins left="0.7" right="0.7" top="0.75" bottom="0.75" header="0.3" footer="0.3"/>
  <pageSetup paperSize="9"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10</xdr:col>
                    <xdr:colOff>238125</xdr:colOff>
                    <xdr:row>1</xdr:row>
                    <xdr:rowOff>0</xdr:rowOff>
                  </from>
                  <to>
                    <xdr:col>10</xdr:col>
                    <xdr:colOff>542925</xdr:colOff>
                    <xdr:row>2</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10</xdr:col>
                    <xdr:colOff>238125</xdr:colOff>
                    <xdr:row>2</xdr:row>
                    <xdr:rowOff>0</xdr:rowOff>
                  </from>
                  <to>
                    <xdr:col>10</xdr:col>
                    <xdr:colOff>542925</xdr:colOff>
                    <xdr:row>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238125</xdr:colOff>
                    <xdr:row>3</xdr:row>
                    <xdr:rowOff>0</xdr:rowOff>
                  </from>
                  <to>
                    <xdr:col>10</xdr:col>
                    <xdr:colOff>542925</xdr:colOff>
                    <xdr:row>4</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238125</xdr:colOff>
                    <xdr:row>4</xdr:row>
                    <xdr:rowOff>0</xdr:rowOff>
                  </from>
                  <to>
                    <xdr:col>10</xdr:col>
                    <xdr:colOff>542925</xdr:colOff>
                    <xdr:row>5</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238125</xdr:colOff>
                    <xdr:row>5</xdr:row>
                    <xdr:rowOff>0</xdr:rowOff>
                  </from>
                  <to>
                    <xdr:col>10</xdr:col>
                    <xdr:colOff>542925</xdr:colOff>
                    <xdr:row>6</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238125</xdr:colOff>
                    <xdr:row>6</xdr:row>
                    <xdr:rowOff>0</xdr:rowOff>
                  </from>
                  <to>
                    <xdr:col>10</xdr:col>
                    <xdr:colOff>542925</xdr:colOff>
                    <xdr:row>7</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238125</xdr:colOff>
                    <xdr:row>7</xdr:row>
                    <xdr:rowOff>0</xdr:rowOff>
                  </from>
                  <to>
                    <xdr:col>10</xdr:col>
                    <xdr:colOff>542925</xdr:colOff>
                    <xdr:row>8</xdr:row>
                    <xdr:rowOff>9525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10</xdr:col>
                    <xdr:colOff>238125</xdr:colOff>
                    <xdr:row>3</xdr:row>
                    <xdr:rowOff>0</xdr:rowOff>
                  </from>
                  <to>
                    <xdr:col>10</xdr:col>
                    <xdr:colOff>542925</xdr:colOff>
                    <xdr:row>4</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238125</xdr:colOff>
                    <xdr:row>4</xdr:row>
                    <xdr:rowOff>0</xdr:rowOff>
                  </from>
                  <to>
                    <xdr:col>10</xdr:col>
                    <xdr:colOff>542925</xdr:colOff>
                    <xdr:row>5</xdr:row>
                    <xdr:rowOff>9525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10</xdr:col>
                    <xdr:colOff>238125</xdr:colOff>
                    <xdr:row>4</xdr:row>
                    <xdr:rowOff>0</xdr:rowOff>
                  </from>
                  <to>
                    <xdr:col>10</xdr:col>
                    <xdr:colOff>542925</xdr:colOff>
                    <xdr:row>5</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238125</xdr:colOff>
                    <xdr:row>5</xdr:row>
                    <xdr:rowOff>0</xdr:rowOff>
                  </from>
                  <to>
                    <xdr:col>10</xdr:col>
                    <xdr:colOff>542925</xdr:colOff>
                    <xdr:row>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238125</xdr:colOff>
                    <xdr:row>5</xdr:row>
                    <xdr:rowOff>0</xdr:rowOff>
                  </from>
                  <to>
                    <xdr:col>10</xdr:col>
                    <xdr:colOff>542925</xdr:colOff>
                    <xdr:row>6</xdr:row>
                    <xdr:rowOff>9525</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10</xdr:col>
                    <xdr:colOff>238125</xdr:colOff>
                    <xdr:row>5</xdr:row>
                    <xdr:rowOff>0</xdr:rowOff>
                  </from>
                  <to>
                    <xdr:col>10</xdr:col>
                    <xdr:colOff>542925</xdr:colOff>
                    <xdr:row>6</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238125</xdr:colOff>
                    <xdr:row>6</xdr:row>
                    <xdr:rowOff>0</xdr:rowOff>
                  </from>
                  <to>
                    <xdr:col>10</xdr:col>
                    <xdr:colOff>542925</xdr:colOff>
                    <xdr:row>7</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238125</xdr:colOff>
                    <xdr:row>6</xdr:row>
                    <xdr:rowOff>0</xdr:rowOff>
                  </from>
                  <to>
                    <xdr:col>10</xdr:col>
                    <xdr:colOff>542925</xdr:colOff>
                    <xdr:row>7</xdr:row>
                    <xdr:rowOff>9525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10</xdr:col>
                    <xdr:colOff>238125</xdr:colOff>
                    <xdr:row>6</xdr:row>
                    <xdr:rowOff>0</xdr:rowOff>
                  </from>
                  <to>
                    <xdr:col>10</xdr:col>
                    <xdr:colOff>542925</xdr:colOff>
                    <xdr:row>7</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10</xdr:col>
                    <xdr:colOff>238125</xdr:colOff>
                    <xdr:row>7</xdr:row>
                    <xdr:rowOff>0</xdr:rowOff>
                  </from>
                  <to>
                    <xdr:col>10</xdr:col>
                    <xdr:colOff>542925</xdr:colOff>
                    <xdr:row>8</xdr:row>
                    <xdr:rowOff>9525</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10</xdr:col>
                    <xdr:colOff>238125</xdr:colOff>
                    <xdr:row>7</xdr:row>
                    <xdr:rowOff>0</xdr:rowOff>
                  </from>
                  <to>
                    <xdr:col>10</xdr:col>
                    <xdr:colOff>542925</xdr:colOff>
                    <xdr:row>8</xdr:row>
                    <xdr:rowOff>9525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7</xdr:col>
                    <xdr:colOff>57150</xdr:colOff>
                    <xdr:row>11</xdr:row>
                    <xdr:rowOff>219075</xdr:rowOff>
                  </from>
                  <to>
                    <xdr:col>7</xdr:col>
                    <xdr:colOff>266700</xdr:colOff>
                    <xdr:row>12</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2E93ED1-A66D-4C91-9A5A-F44D8D315C8A}">
            <xm:f>セミナー!$F$3&lt;2018</xm:f>
            <x14:dxf>
              <fill>
                <patternFill patternType="darkTrellis"/>
              </fill>
            </x14:dxf>
          </x14:cfRule>
          <xm:sqref>C8:H8</xm:sqref>
        </x14:conditionalFormatting>
        <x14:conditionalFormatting xmlns:xm="http://schemas.microsoft.com/office/excel/2006/main">
          <x14:cfRule type="expression" priority="3" id="{7F8F93F5-6E59-468F-8B47-FC66288D4D3E}">
            <xm:f>セミナー!$F$3&lt;2018</xm:f>
            <x14:dxf>
              <fill>
                <patternFill patternType="darkTrellis"/>
              </fill>
            </x14:dxf>
          </x14:cfRule>
          <xm:sqref>C9:H9</xm:sqref>
        </x14:conditionalFormatting>
        <x14:conditionalFormatting xmlns:xm="http://schemas.microsoft.com/office/excel/2006/main">
          <x14:cfRule type="expression" priority="2" id="{CB3D7FAD-C99E-41A6-9A52-439C0C23B43F}">
            <xm:f>セミナー!$F$3&lt;2018</xm:f>
            <x14:dxf>
              <fill>
                <patternFill patternType="darkTrellis"/>
              </fill>
            </x14:dxf>
          </x14:cfRule>
          <xm:sqref>C10:H10</xm:sqref>
        </x14:conditionalFormatting>
        <x14:conditionalFormatting xmlns:xm="http://schemas.microsoft.com/office/excel/2006/main">
          <x14:cfRule type="expression" priority="1" id="{71BED48A-1BDA-49CF-849F-E9C08DA8A9C4}">
            <xm:f>セミナー!$F$3&lt;2018</xm:f>
            <x14:dxf>
              <fill>
                <patternFill patternType="darkTrellis"/>
              </fill>
            </x14:dxf>
          </x14:cfRule>
          <xm:sqref>C11:H11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セミナー!$B$8:$B$19</xm:f>
          </x14:formula1>
          <xm:sqref>C8:H8</xm:sqref>
        </x14:dataValidation>
        <x14:dataValidation type="list" allowBlank="1" showInputMessage="1" showErrorMessage="1">
          <x14:formula1>
            <xm:f>セミナー!$G$3:$G$4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7"/>
  <sheetViews>
    <sheetView showGridLines="0" workbookViewId="0">
      <selection activeCell="N9" sqref="N9"/>
    </sheetView>
  </sheetViews>
  <sheetFormatPr defaultRowHeight="18.75" x14ac:dyDescent="0.4"/>
  <cols>
    <col min="1" max="1" width="9" style="68"/>
    <col min="2" max="2" width="19.25" style="81" bestFit="1" customWidth="1"/>
    <col min="3" max="3" width="9" style="68"/>
    <col min="4" max="4" width="3.375" style="68" bestFit="1" customWidth="1"/>
    <col min="5" max="5" width="9" style="68"/>
    <col min="6" max="6" width="3.375" style="68" bestFit="1" customWidth="1"/>
    <col min="7" max="7" width="9" style="68"/>
    <col min="8" max="8" width="4.375" style="68" bestFit="1" customWidth="1"/>
    <col min="9" max="16384" width="9" style="68"/>
  </cols>
  <sheetData>
    <row r="1" spans="2:18" x14ac:dyDescent="0.4">
      <c r="B1" s="109" t="s">
        <v>43</v>
      </c>
      <c r="C1" s="109"/>
      <c r="D1" s="109"/>
      <c r="E1" s="109"/>
      <c r="F1" s="109"/>
      <c r="G1" s="109"/>
      <c r="H1" s="109"/>
      <c r="K1" s="110" t="s">
        <v>34</v>
      </c>
      <c r="L1" s="110"/>
      <c r="M1" s="110"/>
      <c r="N1" s="110"/>
      <c r="O1" s="110"/>
      <c r="P1" s="110"/>
    </row>
    <row r="2" spans="2:18" x14ac:dyDescent="0.4">
      <c r="B2" s="69" t="s">
        <v>120</v>
      </c>
      <c r="C2" s="106">
        <v>44851</v>
      </c>
      <c r="D2" s="90"/>
      <c r="E2" s="90"/>
      <c r="F2" s="90"/>
      <c r="G2" s="90"/>
      <c r="H2" s="90"/>
      <c r="J2" s="70"/>
      <c r="K2" s="64"/>
      <c r="L2" s="111" t="s">
        <v>35</v>
      </c>
      <c r="M2" s="111"/>
      <c r="N2" s="111"/>
      <c r="O2" s="111"/>
      <c r="P2" s="111"/>
      <c r="Q2" s="70" t="str">
        <f>LEFT([1]横浜市用!C14,1)</f>
        <v>T</v>
      </c>
      <c r="R2" s="70">
        <f>IF(Q2="T",2,1)</f>
        <v>2</v>
      </c>
    </row>
    <row r="3" spans="2:18" x14ac:dyDescent="0.4">
      <c r="B3" s="69" t="s">
        <v>30</v>
      </c>
      <c r="C3" s="90" t="s">
        <v>151</v>
      </c>
      <c r="D3" s="90"/>
      <c r="E3" s="90"/>
      <c r="F3" s="90"/>
      <c r="G3" s="90"/>
      <c r="H3" s="90"/>
      <c r="J3" s="70"/>
      <c r="K3" s="64"/>
      <c r="L3" s="111" t="s">
        <v>36</v>
      </c>
      <c r="M3" s="111"/>
      <c r="N3" s="111"/>
      <c r="O3" s="111"/>
      <c r="P3" s="111"/>
      <c r="Q3" s="70" t="str">
        <f>LEFT([1]横浜市用!C15,1)</f>
        <v>F</v>
      </c>
      <c r="R3" s="70">
        <f t="shared" ref="R3:R8" si="0">IF(Q3="T",2,1)</f>
        <v>1</v>
      </c>
    </row>
    <row r="4" spans="2:18" x14ac:dyDescent="0.4">
      <c r="B4" s="69" t="s">
        <v>29</v>
      </c>
      <c r="C4" s="90" t="s">
        <v>152</v>
      </c>
      <c r="D4" s="90"/>
      <c r="E4" s="90"/>
      <c r="F4" s="90"/>
      <c r="G4" s="90"/>
      <c r="H4" s="90"/>
      <c r="J4" s="70"/>
      <c r="K4" s="64"/>
      <c r="L4" s="112" t="s">
        <v>37</v>
      </c>
      <c r="M4" s="112"/>
      <c r="N4" s="112"/>
      <c r="O4" s="112"/>
      <c r="P4" s="112"/>
      <c r="Q4" s="70" t="str">
        <f>LEFT([1]横浜市用!C16,1)</f>
        <v>F</v>
      </c>
      <c r="R4" s="70">
        <f t="shared" si="0"/>
        <v>1</v>
      </c>
    </row>
    <row r="5" spans="2:18" x14ac:dyDescent="0.4">
      <c r="B5" s="69" t="s">
        <v>3</v>
      </c>
      <c r="C5" s="91" t="s">
        <v>153</v>
      </c>
      <c r="D5" s="90"/>
      <c r="E5" s="90"/>
      <c r="F5" s="90"/>
      <c r="G5" s="90"/>
      <c r="H5" s="90"/>
      <c r="J5" s="70"/>
      <c r="K5" s="64"/>
      <c r="L5" s="111" t="s">
        <v>38</v>
      </c>
      <c r="M5" s="111"/>
      <c r="N5" s="111"/>
      <c r="O5" s="111"/>
      <c r="P5" s="111"/>
      <c r="Q5" s="70" t="str">
        <f>LEFT([1]横浜市用!C17,1)</f>
        <v>F</v>
      </c>
      <c r="R5" s="70">
        <f t="shared" si="0"/>
        <v>1</v>
      </c>
    </row>
    <row r="6" spans="2:18" x14ac:dyDescent="0.4">
      <c r="B6" s="113" t="s">
        <v>44</v>
      </c>
      <c r="C6" s="113"/>
      <c r="D6" s="113"/>
      <c r="E6" s="113"/>
      <c r="F6" s="113"/>
      <c r="G6" s="113"/>
      <c r="H6" s="113"/>
      <c r="J6" s="70"/>
      <c r="K6" s="64"/>
      <c r="L6" s="111" t="s">
        <v>39</v>
      </c>
      <c r="M6" s="111"/>
      <c r="N6" s="111"/>
      <c r="O6" s="111"/>
      <c r="P6" s="111"/>
      <c r="Q6" s="70" t="str">
        <f>LEFT([1]横浜市用!C18,1)</f>
        <v>F</v>
      </c>
      <c r="R6" s="70">
        <f t="shared" si="0"/>
        <v>1</v>
      </c>
    </row>
    <row r="7" spans="2:18" x14ac:dyDescent="0.4">
      <c r="B7" s="69" t="s">
        <v>31</v>
      </c>
      <c r="C7" s="95" t="s">
        <v>154</v>
      </c>
      <c r="D7" s="96"/>
      <c r="E7" s="95">
        <v>4</v>
      </c>
      <c r="F7" s="96"/>
      <c r="G7" s="93" t="s">
        <v>47</v>
      </c>
      <c r="H7" s="94"/>
      <c r="J7" s="70"/>
      <c r="K7" s="64"/>
      <c r="L7" s="111" t="s">
        <v>40</v>
      </c>
      <c r="M7" s="111"/>
      <c r="N7" s="111"/>
      <c r="O7" s="111"/>
      <c r="P7" s="111"/>
      <c r="Q7" s="70" t="str">
        <f>LEFT([1]横浜市用!C19,1)</f>
        <v>F</v>
      </c>
      <c r="R7" s="70">
        <f t="shared" si="0"/>
        <v>1</v>
      </c>
    </row>
    <row r="8" spans="2:18" x14ac:dyDescent="0.4">
      <c r="B8" s="69" t="s">
        <v>49</v>
      </c>
      <c r="C8" s="92" t="s">
        <v>155</v>
      </c>
      <c r="D8" s="92"/>
      <c r="E8" s="92"/>
      <c r="F8" s="92"/>
      <c r="G8" s="92"/>
      <c r="H8" s="92"/>
      <c r="I8" s="114" t="str">
        <f>IF(E7="","",IF([1]セミナー!F3&lt;2018,"発行対象外年度です",""))</f>
        <v/>
      </c>
      <c r="J8" s="115"/>
      <c r="K8" s="64"/>
      <c r="L8" s="71" t="s">
        <v>42</v>
      </c>
      <c r="M8" s="100"/>
      <c r="N8" s="100"/>
      <c r="O8" s="100"/>
      <c r="P8" s="72" t="s">
        <v>15</v>
      </c>
      <c r="Q8" s="70" t="str">
        <f>LEFT([1]横浜市用!C20,1)</f>
        <v>F</v>
      </c>
      <c r="R8" s="70">
        <f t="shared" si="0"/>
        <v>1</v>
      </c>
    </row>
    <row r="9" spans="2:18" x14ac:dyDescent="0.4">
      <c r="B9" s="69" t="s">
        <v>50</v>
      </c>
      <c r="C9" s="95" t="s">
        <v>156</v>
      </c>
      <c r="D9" s="98"/>
      <c r="E9" s="98"/>
      <c r="F9" s="98"/>
      <c r="G9" s="98"/>
      <c r="H9" s="96"/>
      <c r="I9" s="114"/>
      <c r="J9" s="115"/>
      <c r="K9" s="20"/>
      <c r="L9" s="73"/>
      <c r="M9" s="21"/>
      <c r="N9" s="21"/>
      <c r="O9" s="21"/>
      <c r="P9" s="74"/>
      <c r="Q9" s="70">
        <f>SUM(R2:R8)</f>
        <v>8</v>
      </c>
      <c r="R9" s="70"/>
    </row>
    <row r="10" spans="2:18" x14ac:dyDescent="0.4">
      <c r="B10" s="75" t="s">
        <v>121</v>
      </c>
      <c r="C10" s="99">
        <v>44741</v>
      </c>
      <c r="D10" s="98"/>
      <c r="E10" s="98"/>
      <c r="F10" s="98"/>
      <c r="G10" s="98"/>
      <c r="H10" s="96"/>
      <c r="I10" s="114"/>
      <c r="J10" s="115"/>
      <c r="Q10" s="70">
        <f>SUM(Q2:Q9)</f>
        <v>8</v>
      </c>
    </row>
    <row r="11" spans="2:18" x14ac:dyDescent="0.4">
      <c r="B11" s="76" t="s">
        <v>122</v>
      </c>
      <c r="C11" s="99">
        <v>44783</v>
      </c>
      <c r="D11" s="98"/>
      <c r="E11" s="98"/>
      <c r="F11" s="98"/>
      <c r="G11" s="98"/>
      <c r="H11" s="96"/>
      <c r="I11" s="114"/>
      <c r="J11" s="115"/>
    </row>
    <row r="12" spans="2:18" x14ac:dyDescent="0.4">
      <c r="B12" s="113" t="s">
        <v>45</v>
      </c>
      <c r="C12" s="113"/>
      <c r="D12" s="113"/>
      <c r="E12" s="113"/>
      <c r="F12" s="113"/>
      <c r="G12" s="113"/>
      <c r="H12" s="113"/>
    </row>
    <row r="13" spans="2:18" x14ac:dyDescent="0.4">
      <c r="B13" s="69" t="s">
        <v>32</v>
      </c>
      <c r="C13" s="97" t="s">
        <v>157</v>
      </c>
      <c r="D13" s="83"/>
      <c r="E13" s="83"/>
      <c r="F13" s="83"/>
      <c r="G13" s="84"/>
      <c r="H13" s="63"/>
      <c r="I13" s="70" t="b">
        <v>0</v>
      </c>
    </row>
    <row r="14" spans="2:18" ht="18.75" customHeight="1" x14ac:dyDescent="0.4">
      <c r="B14" s="69" t="s">
        <v>33</v>
      </c>
      <c r="C14" s="88" t="s">
        <v>158</v>
      </c>
      <c r="D14" s="88"/>
      <c r="E14" s="88"/>
      <c r="F14" s="88"/>
      <c r="G14" s="88"/>
      <c r="H14" s="88"/>
      <c r="I14" s="70" t="str">
        <f>LEFT([1]横浜市用!C13,1)</f>
        <v>T</v>
      </c>
      <c r="M14" s="77"/>
      <c r="N14" s="77"/>
      <c r="O14" s="77"/>
      <c r="P14" s="77"/>
    </row>
    <row r="15" spans="2:18" ht="18.75" customHeight="1" x14ac:dyDescent="0.4">
      <c r="B15" s="69" t="s">
        <v>48</v>
      </c>
      <c r="C15" s="89"/>
      <c r="D15" s="89"/>
      <c r="E15" s="89"/>
      <c r="F15" s="89"/>
      <c r="G15" s="89"/>
      <c r="H15" s="89"/>
      <c r="I15" s="78">
        <f>IF(I14="t",1,2)</f>
        <v>1</v>
      </c>
      <c r="J15" s="78">
        <f>IF(C15&gt;0,0,1)</f>
        <v>1</v>
      </c>
      <c r="K15" s="79" t="s">
        <v>88</v>
      </c>
      <c r="L15" s="77"/>
      <c r="M15" s="77"/>
      <c r="N15" s="77"/>
      <c r="O15" s="77"/>
      <c r="P15" s="77"/>
    </row>
    <row r="16" spans="2:18" ht="25.5" x14ac:dyDescent="0.4">
      <c r="B16" s="69" t="s">
        <v>46</v>
      </c>
      <c r="C16" s="85" t="s">
        <v>159</v>
      </c>
      <c r="D16" s="86"/>
      <c r="E16" s="86"/>
      <c r="F16" s="86"/>
      <c r="G16" s="86"/>
      <c r="H16" s="87"/>
      <c r="K16" s="80" t="s">
        <v>125</v>
      </c>
    </row>
    <row r="17" spans="2:8" x14ac:dyDescent="0.4">
      <c r="B17" s="69" t="s">
        <v>123</v>
      </c>
      <c r="C17" s="82">
        <v>43769</v>
      </c>
      <c r="D17" s="83"/>
      <c r="E17" s="83"/>
      <c r="F17" s="83"/>
      <c r="G17" s="83"/>
      <c r="H17" s="84"/>
    </row>
  </sheetData>
  <sheetProtection sheet="1" selectLockedCells="1" autoFilter="0" selectUnlockedCells="1"/>
  <mergeCells count="28">
    <mergeCell ref="C17:H17"/>
    <mergeCell ref="C7:D7"/>
    <mergeCell ref="E7:F7"/>
    <mergeCell ref="G7:H7"/>
    <mergeCell ref="L7:P7"/>
    <mergeCell ref="C8:H8"/>
    <mergeCell ref="I8:J11"/>
    <mergeCell ref="M8:O8"/>
    <mergeCell ref="C9:H9"/>
    <mergeCell ref="C10:H10"/>
    <mergeCell ref="C11:H11"/>
    <mergeCell ref="B12:H12"/>
    <mergeCell ref="C13:G13"/>
    <mergeCell ref="C14:H14"/>
    <mergeCell ref="C15:H15"/>
    <mergeCell ref="C16:H16"/>
    <mergeCell ref="C4:H4"/>
    <mergeCell ref="L4:P4"/>
    <mergeCell ref="C5:H5"/>
    <mergeCell ref="L5:P5"/>
    <mergeCell ref="B6:H6"/>
    <mergeCell ref="L6:P6"/>
    <mergeCell ref="B1:H1"/>
    <mergeCell ref="K1:P1"/>
    <mergeCell ref="C2:H2"/>
    <mergeCell ref="L2:P2"/>
    <mergeCell ref="C3:H3"/>
    <mergeCell ref="L3:P3"/>
  </mergeCells>
  <phoneticPr fontId="1"/>
  <conditionalFormatting sqref="C3:H5 C8:H8 C14:H15 C16:C17 C7 G7 E7 C13 C9 C11">
    <cfRule type="notContainsBlanks" dxfId="14" priority="12">
      <formula>LEN(TRIM(C3))&gt;0</formula>
    </cfRule>
  </conditionalFormatting>
  <conditionalFormatting sqref="M8:O8">
    <cfRule type="expression" dxfId="13" priority="10">
      <formula>$M$8&gt;0</formula>
    </cfRule>
    <cfRule type="expression" dxfId="12" priority="11">
      <formula>$K$8="☑"</formula>
    </cfRule>
  </conditionalFormatting>
  <conditionalFormatting sqref="C2:H2">
    <cfRule type="notContainsBlanks" dxfId="11" priority="9">
      <formula>LEN(TRIM(C2))&gt;0</formula>
    </cfRule>
  </conditionalFormatting>
  <conditionalFormatting sqref="C10">
    <cfRule type="notContainsBlanks" dxfId="10" priority="8">
      <formula>LEN(TRIM(C10))&gt;0</formula>
    </cfRule>
  </conditionalFormatting>
  <conditionalFormatting sqref="K2:K8">
    <cfRule type="expression" dxfId="9" priority="7">
      <formula>$Q$9=7</formula>
    </cfRule>
  </conditionalFormatting>
  <conditionalFormatting sqref="C15:H15">
    <cfRule type="expression" dxfId="8" priority="13">
      <formula>$I$15=1</formula>
    </cfRule>
  </conditionalFormatting>
  <conditionalFormatting sqref="H13">
    <cfRule type="expression" dxfId="7" priority="5">
      <formula>$C$13&gt;0</formula>
    </cfRule>
    <cfRule type="expression" dxfId="6" priority="6">
      <formula>$I$15=1</formula>
    </cfRule>
  </conditionalFormatting>
  <dataValidations count="4">
    <dataValidation type="whole" allowBlank="1" showInputMessage="1" showErrorMessage="1" error="年度を整数で入力してください。" sqref="E7:F7">
      <formula1>1</formula1>
      <formula2>31</formula2>
    </dataValidation>
    <dataValidation type="date" operator="greaterThan" allowBlank="1" showInputMessage="1" showErrorMessage="1" error="支援開始日より前の日付が入力されています。" sqref="C11:H11">
      <formula1>C10</formula1>
    </dataValidation>
    <dataValidation type="list" allowBlank="1" showInputMessage="1" showErrorMessage="1" sqref="C7:D7">
      <formula1>"平成,令和"</formula1>
    </dataValidation>
    <dataValidation type="list" allowBlank="1" showInputMessage="1" showErrorMessage="1" sqref="K9">
      <formula1>"□,☑"</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10</xdr:col>
                    <xdr:colOff>238125</xdr:colOff>
                    <xdr:row>1</xdr:row>
                    <xdr:rowOff>0</xdr:rowOff>
                  </from>
                  <to>
                    <xdr:col>10</xdr:col>
                    <xdr:colOff>542925</xdr:colOff>
                    <xdr:row>2</xdr:row>
                    <xdr:rowOff>9525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10</xdr:col>
                    <xdr:colOff>238125</xdr:colOff>
                    <xdr:row>2</xdr:row>
                    <xdr:rowOff>0</xdr:rowOff>
                  </from>
                  <to>
                    <xdr:col>10</xdr:col>
                    <xdr:colOff>542925</xdr:colOff>
                    <xdr:row>3</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238125</xdr:colOff>
                    <xdr:row>3</xdr:row>
                    <xdr:rowOff>0</xdr:rowOff>
                  </from>
                  <to>
                    <xdr:col>10</xdr:col>
                    <xdr:colOff>542925</xdr:colOff>
                    <xdr:row>4</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238125</xdr:colOff>
                    <xdr:row>4</xdr:row>
                    <xdr:rowOff>0</xdr:rowOff>
                  </from>
                  <to>
                    <xdr:col>10</xdr:col>
                    <xdr:colOff>542925</xdr:colOff>
                    <xdr:row>5</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238125</xdr:colOff>
                    <xdr:row>5</xdr:row>
                    <xdr:rowOff>0</xdr:rowOff>
                  </from>
                  <to>
                    <xdr:col>10</xdr:col>
                    <xdr:colOff>542925</xdr:colOff>
                    <xdr:row>6</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238125</xdr:colOff>
                    <xdr:row>6</xdr:row>
                    <xdr:rowOff>0</xdr:rowOff>
                  </from>
                  <to>
                    <xdr:col>10</xdr:col>
                    <xdr:colOff>542925</xdr:colOff>
                    <xdr:row>7</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238125</xdr:colOff>
                    <xdr:row>7</xdr:row>
                    <xdr:rowOff>0</xdr:rowOff>
                  </from>
                  <to>
                    <xdr:col>10</xdr:col>
                    <xdr:colOff>542925</xdr:colOff>
                    <xdr:row>8</xdr:row>
                    <xdr:rowOff>9525</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10</xdr:col>
                    <xdr:colOff>238125</xdr:colOff>
                    <xdr:row>3</xdr:row>
                    <xdr:rowOff>0</xdr:rowOff>
                  </from>
                  <to>
                    <xdr:col>10</xdr:col>
                    <xdr:colOff>542925</xdr:colOff>
                    <xdr:row>4</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238125</xdr:colOff>
                    <xdr:row>4</xdr:row>
                    <xdr:rowOff>0</xdr:rowOff>
                  </from>
                  <to>
                    <xdr:col>10</xdr:col>
                    <xdr:colOff>542925</xdr:colOff>
                    <xdr:row>5</xdr:row>
                    <xdr:rowOff>9525</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10</xdr:col>
                    <xdr:colOff>238125</xdr:colOff>
                    <xdr:row>4</xdr:row>
                    <xdr:rowOff>0</xdr:rowOff>
                  </from>
                  <to>
                    <xdr:col>10</xdr:col>
                    <xdr:colOff>542925</xdr:colOff>
                    <xdr:row>5</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238125</xdr:colOff>
                    <xdr:row>5</xdr:row>
                    <xdr:rowOff>0</xdr:rowOff>
                  </from>
                  <to>
                    <xdr:col>10</xdr:col>
                    <xdr:colOff>542925</xdr:colOff>
                    <xdr:row>6</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238125</xdr:colOff>
                    <xdr:row>5</xdr:row>
                    <xdr:rowOff>0</xdr:rowOff>
                  </from>
                  <to>
                    <xdr:col>10</xdr:col>
                    <xdr:colOff>542925</xdr:colOff>
                    <xdr:row>6</xdr:row>
                    <xdr:rowOff>9525</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10</xdr:col>
                    <xdr:colOff>238125</xdr:colOff>
                    <xdr:row>5</xdr:row>
                    <xdr:rowOff>0</xdr:rowOff>
                  </from>
                  <to>
                    <xdr:col>10</xdr:col>
                    <xdr:colOff>542925</xdr:colOff>
                    <xdr:row>6</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238125</xdr:colOff>
                    <xdr:row>6</xdr:row>
                    <xdr:rowOff>0</xdr:rowOff>
                  </from>
                  <to>
                    <xdr:col>10</xdr:col>
                    <xdr:colOff>542925</xdr:colOff>
                    <xdr:row>7</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238125</xdr:colOff>
                    <xdr:row>6</xdr:row>
                    <xdr:rowOff>0</xdr:rowOff>
                  </from>
                  <to>
                    <xdr:col>10</xdr:col>
                    <xdr:colOff>542925</xdr:colOff>
                    <xdr:row>7</xdr:row>
                    <xdr:rowOff>9525</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10</xdr:col>
                    <xdr:colOff>238125</xdr:colOff>
                    <xdr:row>6</xdr:row>
                    <xdr:rowOff>0</xdr:rowOff>
                  </from>
                  <to>
                    <xdr:col>10</xdr:col>
                    <xdr:colOff>542925</xdr:colOff>
                    <xdr:row>7</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10</xdr:col>
                    <xdr:colOff>238125</xdr:colOff>
                    <xdr:row>7</xdr:row>
                    <xdr:rowOff>0</xdr:rowOff>
                  </from>
                  <to>
                    <xdr:col>10</xdr:col>
                    <xdr:colOff>542925</xdr:colOff>
                    <xdr:row>8</xdr:row>
                    <xdr:rowOff>9525</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10</xdr:col>
                    <xdr:colOff>238125</xdr:colOff>
                    <xdr:row>7</xdr:row>
                    <xdr:rowOff>0</xdr:rowOff>
                  </from>
                  <to>
                    <xdr:col>10</xdr:col>
                    <xdr:colOff>542925</xdr:colOff>
                    <xdr:row>8</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7</xdr:col>
                    <xdr:colOff>57150</xdr:colOff>
                    <xdr:row>11</xdr:row>
                    <xdr:rowOff>219075</xdr:rowOff>
                  </from>
                  <to>
                    <xdr:col>7</xdr:col>
                    <xdr:colOff>266700</xdr:colOff>
                    <xdr:row>13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23D18AEA-FFE9-4CD7-99D3-295854C3CC2A}">
            <xm:f>'C:\Users\01181323\AppData\Local\Microsoft\Windows\INetCache\Content.Outlook\M8RDU4NQ\[0078_20221014.xlsx]セミナー'!#REF!&lt;2018</xm:f>
            <x14:dxf>
              <fill>
                <patternFill patternType="darkTrellis"/>
              </fill>
            </x14:dxf>
          </x14:cfRule>
          <xm:sqref>C8:H8</xm:sqref>
        </x14:conditionalFormatting>
        <x14:conditionalFormatting xmlns:xm="http://schemas.microsoft.com/office/excel/2006/main">
          <x14:cfRule type="expression" priority="3" id="{BF3B82EB-1D24-40F5-81B7-4B6F725B3807}">
            <xm:f>'C:\Users\01181323\AppData\Local\Microsoft\Windows\INetCache\Content.Outlook\M8RDU4NQ\[0078_20221014.xlsx]セミナー'!#REF!&lt;2018</xm:f>
            <x14:dxf>
              <fill>
                <patternFill patternType="darkTrellis"/>
              </fill>
            </x14:dxf>
          </x14:cfRule>
          <xm:sqref>C9:H9</xm:sqref>
        </x14:conditionalFormatting>
        <x14:conditionalFormatting xmlns:xm="http://schemas.microsoft.com/office/excel/2006/main">
          <x14:cfRule type="expression" priority="2" id="{D2F278D1-0BA4-4DE8-9F3A-EB803735A303}">
            <xm:f>'C:\Users\01181323\AppData\Local\Microsoft\Windows\INetCache\Content.Outlook\M8RDU4NQ\[0078_20221014.xlsx]セミナー'!#REF!&lt;2018</xm:f>
            <x14:dxf>
              <fill>
                <patternFill patternType="darkTrellis"/>
              </fill>
            </x14:dxf>
          </x14:cfRule>
          <xm:sqref>C10:H10</xm:sqref>
        </x14:conditionalFormatting>
        <x14:conditionalFormatting xmlns:xm="http://schemas.microsoft.com/office/excel/2006/main">
          <x14:cfRule type="expression" priority="1" id="{BF02CE34-F49A-44AA-B54F-F5D9B81BDF56}">
            <xm:f>'C:\Users\01181323\AppData\Local\Microsoft\Windows\INetCache\Content.Outlook\M8RDU4NQ\[0078_20221014.xlsx]セミナー'!#REF!&lt;2018</xm:f>
            <x14:dxf>
              <fill>
                <patternFill patternType="darkTrellis"/>
              </fill>
            </x14:dxf>
          </x14:cfRule>
          <xm:sqref>C11:H11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'C:\Users\01181323\AppData\Local\Microsoft\Windows\INetCache\Content.Outlook\M8RDU4NQ\[0078_20221014.xlsx]セミナー'!#REF!</xm:f>
          </x14:formula1>
          <xm:sqref>C9</xm:sqref>
        </x14:dataValidation>
        <x14:dataValidation type="list" allowBlank="1" showInputMessage="1" showErrorMessage="1">
          <x14:formula1>
            <xm:f>'C:\Users\01181323\AppData\Local\Microsoft\Windows\INetCache\Content.Outlook\M8RDU4NQ\[0078_20221014.xlsx]セミナー'!#REF!</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61"/>
  <sheetViews>
    <sheetView view="pageBreakPreview" zoomScaleNormal="100" zoomScaleSheetLayoutView="100" workbookViewId="0">
      <selection activeCell="B52" sqref="B52:AI53"/>
    </sheetView>
  </sheetViews>
  <sheetFormatPr defaultColWidth="2.625" defaultRowHeight="15" customHeight="1" x14ac:dyDescent="0.4"/>
  <cols>
    <col min="1" max="2" width="2.625" style="40"/>
    <col min="3" max="3" width="2.875" style="40" bestFit="1" customWidth="1"/>
    <col min="4" max="16384" width="2.625" style="40"/>
  </cols>
  <sheetData>
    <row r="1" spans="1:42" ht="15" customHeight="1" thickBot="1" x14ac:dyDescent="0.45">
      <c r="A1" s="39" t="s">
        <v>0</v>
      </c>
      <c r="C1" s="39"/>
      <c r="D1" s="39"/>
      <c r="E1" s="39"/>
      <c r="F1" s="39"/>
      <c r="G1" s="39"/>
      <c r="H1" s="39"/>
      <c r="I1" s="39"/>
      <c r="J1" s="39"/>
      <c r="K1" s="39"/>
      <c r="L1" s="39"/>
      <c r="M1" s="39"/>
      <c r="N1" s="39"/>
      <c r="O1" s="39"/>
      <c r="P1" s="39"/>
      <c r="Q1" s="39"/>
      <c r="R1" s="39"/>
      <c r="S1" s="39"/>
      <c r="T1" s="39"/>
      <c r="U1" s="39"/>
      <c r="V1" s="39"/>
      <c r="W1" s="39"/>
      <c r="X1" s="39"/>
      <c r="Y1" s="39"/>
      <c r="AD1" s="39" t="s">
        <v>134</v>
      </c>
      <c r="AE1" s="39"/>
      <c r="AF1" s="39"/>
      <c r="AG1" s="39"/>
      <c r="AH1" s="39"/>
      <c r="AI1" s="39"/>
    </row>
    <row r="2" spans="1:42" ht="15" customHeight="1" x14ac:dyDescent="0.4">
      <c r="A2" s="41"/>
      <c r="B2" s="123" t="s">
        <v>126</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42"/>
    </row>
    <row r="3" spans="1:42" ht="15" customHeight="1" x14ac:dyDescent="0.4">
      <c r="A3" s="43"/>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44"/>
    </row>
    <row r="4" spans="1:42" ht="15" customHeight="1" x14ac:dyDescent="0.4">
      <c r="A4" s="4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44"/>
    </row>
    <row r="5" spans="1:42" ht="15" customHeight="1" x14ac:dyDescent="0.4">
      <c r="A5" s="43"/>
      <c r="B5" s="45"/>
      <c r="C5" s="45"/>
      <c r="D5" s="45"/>
      <c r="E5" s="45"/>
      <c r="F5" s="45"/>
      <c r="G5" s="45"/>
      <c r="H5" s="45"/>
      <c r="I5" s="45"/>
      <c r="J5" s="45"/>
      <c r="K5" s="45"/>
      <c r="L5" s="45"/>
      <c r="M5" s="45"/>
      <c r="N5" s="45"/>
      <c r="O5" s="45"/>
      <c r="P5" s="45"/>
      <c r="Q5" s="45"/>
      <c r="R5" s="45"/>
      <c r="S5" s="45"/>
      <c r="T5" s="45"/>
      <c r="U5" s="45"/>
      <c r="V5" s="45"/>
      <c r="W5" s="45"/>
      <c r="X5" s="45"/>
      <c r="Y5" s="45"/>
      <c r="Z5" s="45"/>
      <c r="AA5" s="128" t="str">
        <f>IF(入力!C2="","　　　年　　月　　日",入力!C2)</f>
        <v>　　　年　　月　　日</v>
      </c>
      <c r="AB5" s="128"/>
      <c r="AC5" s="128"/>
      <c r="AD5" s="128"/>
      <c r="AE5" s="128"/>
      <c r="AF5" s="128"/>
      <c r="AG5" s="128"/>
      <c r="AH5" s="128"/>
      <c r="AI5" s="128"/>
      <c r="AJ5" s="44"/>
    </row>
    <row r="6" spans="1:42" ht="15" customHeight="1" x14ac:dyDescent="0.4">
      <c r="A6" s="43"/>
      <c r="B6" s="45"/>
      <c r="C6" s="45"/>
      <c r="D6" s="45"/>
      <c r="E6" s="45"/>
      <c r="F6" s="45"/>
      <c r="G6" s="45"/>
      <c r="H6" s="45"/>
      <c r="I6" s="45"/>
      <c r="J6" s="45"/>
      <c r="K6" s="45"/>
      <c r="L6" s="45"/>
      <c r="M6" s="45"/>
      <c r="N6" s="45"/>
      <c r="O6" s="45"/>
      <c r="P6" s="45"/>
      <c r="Q6" s="45"/>
      <c r="R6" s="45"/>
      <c r="S6" s="45"/>
      <c r="T6" s="45"/>
      <c r="U6" s="45"/>
      <c r="V6" s="45"/>
      <c r="W6" s="45"/>
      <c r="X6" s="45"/>
      <c r="Y6" s="45"/>
      <c r="Z6" s="45"/>
      <c r="AA6" s="129"/>
      <c r="AB6" s="129"/>
      <c r="AC6" s="129"/>
      <c r="AD6" s="129"/>
      <c r="AE6" s="129"/>
      <c r="AF6" s="129"/>
      <c r="AG6" s="129"/>
      <c r="AH6" s="129"/>
      <c r="AI6" s="129"/>
      <c r="AJ6" s="44"/>
    </row>
    <row r="7" spans="1:42" ht="15" customHeight="1" x14ac:dyDescent="0.4">
      <c r="A7" s="43"/>
      <c r="B7" s="117" t="s">
        <v>1</v>
      </c>
      <c r="C7" s="117"/>
      <c r="D7" s="117"/>
      <c r="E7" s="117"/>
      <c r="F7" s="117"/>
      <c r="G7" s="117"/>
      <c r="H7" s="117"/>
      <c r="I7" s="117"/>
      <c r="J7" s="45"/>
      <c r="K7" s="45"/>
      <c r="L7" s="117" t="s">
        <v>2</v>
      </c>
      <c r="M7" s="117"/>
      <c r="N7" s="117"/>
      <c r="O7" s="117"/>
      <c r="P7" s="45"/>
      <c r="Q7" s="45"/>
      <c r="R7" s="45"/>
      <c r="S7" s="45"/>
      <c r="T7" s="45"/>
      <c r="U7" s="45"/>
      <c r="V7" s="45"/>
      <c r="W7" s="45"/>
      <c r="X7" s="45"/>
      <c r="Y7" s="45"/>
      <c r="Z7" s="45"/>
      <c r="AA7" s="45"/>
      <c r="AB7" s="45"/>
      <c r="AC7" s="45"/>
      <c r="AD7" s="45"/>
      <c r="AE7" s="45"/>
      <c r="AF7" s="45"/>
      <c r="AG7" s="45"/>
      <c r="AH7" s="45"/>
      <c r="AI7" s="45"/>
      <c r="AJ7" s="44"/>
    </row>
    <row r="8" spans="1:42" ht="15" customHeight="1" x14ac:dyDescent="0.4">
      <c r="A8" s="43"/>
      <c r="B8" s="117"/>
      <c r="C8" s="117"/>
      <c r="D8" s="117"/>
      <c r="E8" s="117"/>
      <c r="F8" s="117"/>
      <c r="G8" s="117"/>
      <c r="H8" s="117"/>
      <c r="I8" s="117"/>
      <c r="J8" s="45"/>
      <c r="K8" s="45"/>
      <c r="L8" s="117"/>
      <c r="M8" s="117"/>
      <c r="N8" s="117"/>
      <c r="O8" s="117"/>
      <c r="P8" s="45"/>
      <c r="Q8" s="45"/>
      <c r="R8" s="45"/>
      <c r="S8" s="45"/>
      <c r="T8" s="45"/>
      <c r="U8" s="45"/>
      <c r="V8" s="45"/>
      <c r="W8" s="45"/>
      <c r="X8" s="45"/>
      <c r="Y8" s="45"/>
      <c r="Z8" s="45"/>
      <c r="AA8" s="45"/>
      <c r="AB8" s="45"/>
      <c r="AC8" s="45"/>
      <c r="AD8" s="45"/>
      <c r="AE8" s="45"/>
      <c r="AF8" s="45"/>
      <c r="AG8" s="45"/>
      <c r="AH8" s="45"/>
      <c r="AI8" s="45"/>
      <c r="AJ8" s="44"/>
    </row>
    <row r="9" spans="1:42" ht="15" customHeight="1" x14ac:dyDescent="0.4">
      <c r="A9" s="43"/>
      <c r="B9" s="45"/>
      <c r="C9" s="45"/>
      <c r="D9" s="45"/>
      <c r="E9" s="45"/>
      <c r="F9" s="45"/>
      <c r="G9" s="45"/>
      <c r="H9" s="45"/>
      <c r="I9" s="45"/>
      <c r="J9" s="45"/>
      <c r="K9" s="45"/>
      <c r="L9" s="117" t="s">
        <v>4</v>
      </c>
      <c r="M9" s="117"/>
      <c r="N9" s="117"/>
      <c r="O9" s="117"/>
      <c r="P9" s="132" t="str">
        <f>IF(入力!C3="","",入力!C3)</f>
        <v/>
      </c>
      <c r="Q9" s="132"/>
      <c r="R9" s="132"/>
      <c r="S9" s="132"/>
      <c r="T9" s="132"/>
      <c r="U9" s="132"/>
      <c r="V9" s="132"/>
      <c r="W9" s="132"/>
      <c r="X9" s="132"/>
      <c r="Y9" s="132"/>
      <c r="Z9" s="132"/>
      <c r="AA9" s="132"/>
      <c r="AB9" s="132"/>
      <c r="AC9" s="132"/>
      <c r="AD9" s="132"/>
      <c r="AE9" s="132"/>
      <c r="AF9" s="132"/>
      <c r="AG9" s="132"/>
      <c r="AH9" s="132"/>
      <c r="AI9" s="132"/>
      <c r="AJ9" s="47"/>
    </row>
    <row r="10" spans="1:42" ht="15" customHeight="1" x14ac:dyDescent="0.4">
      <c r="A10" s="43"/>
      <c r="B10" s="45"/>
      <c r="C10" s="45"/>
      <c r="D10" s="45"/>
      <c r="E10" s="45"/>
      <c r="F10" s="45"/>
      <c r="G10" s="45"/>
      <c r="H10" s="45"/>
      <c r="I10" s="45"/>
      <c r="J10" s="45"/>
      <c r="K10" s="45"/>
      <c r="L10" s="117"/>
      <c r="M10" s="117"/>
      <c r="N10" s="117"/>
      <c r="O10" s="117"/>
      <c r="P10" s="133"/>
      <c r="Q10" s="133"/>
      <c r="R10" s="133"/>
      <c r="S10" s="133"/>
      <c r="T10" s="133"/>
      <c r="U10" s="133"/>
      <c r="V10" s="133"/>
      <c r="W10" s="133"/>
      <c r="X10" s="133"/>
      <c r="Y10" s="133"/>
      <c r="Z10" s="133"/>
      <c r="AA10" s="133"/>
      <c r="AB10" s="133"/>
      <c r="AC10" s="133"/>
      <c r="AD10" s="133"/>
      <c r="AE10" s="133"/>
      <c r="AF10" s="133"/>
      <c r="AG10" s="133"/>
      <c r="AH10" s="133"/>
      <c r="AI10" s="133"/>
      <c r="AJ10" s="47"/>
      <c r="AP10" s="48"/>
    </row>
    <row r="11" spans="1:42" ht="15" customHeight="1" x14ac:dyDescent="0.4">
      <c r="A11" s="43"/>
      <c r="B11" s="45"/>
      <c r="C11" s="45"/>
      <c r="D11" s="45"/>
      <c r="E11" s="45"/>
      <c r="F11" s="45"/>
      <c r="G11" s="45"/>
      <c r="H11" s="45"/>
      <c r="I11" s="45"/>
      <c r="J11" s="45"/>
      <c r="K11" s="45"/>
      <c r="L11" s="117" t="s">
        <v>5</v>
      </c>
      <c r="M11" s="117"/>
      <c r="N11" s="117"/>
      <c r="O11" s="117"/>
      <c r="P11" s="132" t="str">
        <f>IF(入力!C4="","",入力!C4)</f>
        <v/>
      </c>
      <c r="Q11" s="132"/>
      <c r="R11" s="132"/>
      <c r="S11" s="132"/>
      <c r="T11" s="132"/>
      <c r="U11" s="132"/>
      <c r="V11" s="132"/>
      <c r="W11" s="132"/>
      <c r="X11" s="132"/>
      <c r="Y11" s="132"/>
      <c r="Z11" s="132"/>
      <c r="AA11" s="132"/>
      <c r="AB11" s="132"/>
      <c r="AC11" s="132"/>
      <c r="AD11" s="132"/>
      <c r="AE11" s="132"/>
      <c r="AF11" s="132"/>
      <c r="AG11" s="132"/>
      <c r="AH11" s="132"/>
      <c r="AI11" s="132"/>
      <c r="AJ11" s="47"/>
    </row>
    <row r="12" spans="1:42" ht="15" customHeight="1" x14ac:dyDescent="0.4">
      <c r="A12" s="43"/>
      <c r="B12" s="45"/>
      <c r="C12" s="45"/>
      <c r="D12" s="45"/>
      <c r="E12" s="45"/>
      <c r="F12" s="45"/>
      <c r="G12" s="45"/>
      <c r="H12" s="45"/>
      <c r="I12" s="45"/>
      <c r="J12" s="45"/>
      <c r="K12" s="45"/>
      <c r="L12" s="117"/>
      <c r="M12" s="117"/>
      <c r="N12" s="117"/>
      <c r="O12" s="117"/>
      <c r="P12" s="133"/>
      <c r="Q12" s="133"/>
      <c r="R12" s="133"/>
      <c r="S12" s="133"/>
      <c r="T12" s="133"/>
      <c r="U12" s="133"/>
      <c r="V12" s="133"/>
      <c r="W12" s="133"/>
      <c r="X12" s="133"/>
      <c r="Y12" s="133"/>
      <c r="Z12" s="133"/>
      <c r="AA12" s="133"/>
      <c r="AB12" s="133"/>
      <c r="AC12" s="133"/>
      <c r="AD12" s="133"/>
      <c r="AE12" s="133"/>
      <c r="AF12" s="133"/>
      <c r="AG12" s="133"/>
      <c r="AH12" s="133"/>
      <c r="AI12" s="133"/>
      <c r="AJ12" s="47"/>
    </row>
    <row r="13" spans="1:42" ht="15" customHeight="1" x14ac:dyDescent="0.4">
      <c r="A13" s="43"/>
      <c r="B13" s="45"/>
      <c r="C13" s="45"/>
      <c r="D13" s="45"/>
      <c r="E13" s="45"/>
      <c r="F13" s="45"/>
      <c r="G13" s="45"/>
      <c r="H13" s="45"/>
      <c r="I13" s="45"/>
      <c r="J13" s="45"/>
      <c r="K13" s="45"/>
      <c r="L13" s="117" t="s">
        <v>3</v>
      </c>
      <c r="M13" s="117"/>
      <c r="N13" s="117"/>
      <c r="O13" s="117"/>
      <c r="P13" s="132" t="str">
        <f>IF(入力!C5="","",入力!C5)</f>
        <v/>
      </c>
      <c r="Q13" s="132"/>
      <c r="R13" s="132"/>
      <c r="S13" s="132"/>
      <c r="T13" s="132"/>
      <c r="U13" s="132"/>
      <c r="V13" s="132"/>
      <c r="W13" s="132"/>
      <c r="X13" s="132"/>
      <c r="Y13" s="132"/>
      <c r="Z13" s="132"/>
      <c r="AA13" s="132"/>
      <c r="AB13" s="132"/>
      <c r="AC13" s="132"/>
      <c r="AD13" s="132"/>
      <c r="AE13" s="132"/>
      <c r="AF13" s="132"/>
      <c r="AG13" s="132"/>
      <c r="AH13" s="132"/>
      <c r="AI13" s="132"/>
      <c r="AJ13" s="47"/>
    </row>
    <row r="14" spans="1:42" ht="15" customHeight="1" x14ac:dyDescent="0.4">
      <c r="A14" s="43"/>
      <c r="B14" s="45"/>
      <c r="C14" s="45"/>
      <c r="D14" s="45"/>
      <c r="E14" s="45"/>
      <c r="F14" s="45"/>
      <c r="G14" s="45"/>
      <c r="H14" s="45"/>
      <c r="I14" s="45"/>
      <c r="J14" s="45"/>
      <c r="K14" s="45"/>
      <c r="L14" s="117"/>
      <c r="M14" s="117"/>
      <c r="N14" s="117"/>
      <c r="O14" s="117"/>
      <c r="P14" s="133"/>
      <c r="Q14" s="133"/>
      <c r="R14" s="133"/>
      <c r="S14" s="133"/>
      <c r="T14" s="133"/>
      <c r="U14" s="133"/>
      <c r="V14" s="133"/>
      <c r="W14" s="133"/>
      <c r="X14" s="133"/>
      <c r="Y14" s="133"/>
      <c r="Z14" s="133"/>
      <c r="AA14" s="133"/>
      <c r="AB14" s="133"/>
      <c r="AC14" s="133"/>
      <c r="AD14" s="133"/>
      <c r="AE14" s="133"/>
      <c r="AF14" s="133"/>
      <c r="AG14" s="133"/>
      <c r="AH14" s="133"/>
      <c r="AI14" s="133"/>
      <c r="AJ14" s="47"/>
    </row>
    <row r="15" spans="1:42" ht="15" customHeight="1" x14ac:dyDescent="0.4">
      <c r="A15" s="43"/>
      <c r="B15" s="130" t="s">
        <v>6</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44"/>
    </row>
    <row r="16" spans="1:42" ht="15" customHeight="1" x14ac:dyDescent="0.4">
      <c r="A16" s="43"/>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44"/>
    </row>
    <row r="17" spans="1:36" ht="15" customHeight="1" x14ac:dyDescent="0.4">
      <c r="A17" s="43"/>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44"/>
    </row>
    <row r="18" spans="1:36" ht="15" customHeight="1" x14ac:dyDescent="0.4">
      <c r="A18" s="43"/>
      <c r="B18" s="49"/>
      <c r="C18" s="49"/>
      <c r="D18" s="49"/>
      <c r="E18" s="49"/>
      <c r="F18" s="49"/>
      <c r="G18" s="49"/>
      <c r="H18" s="49"/>
      <c r="I18" s="49"/>
      <c r="J18" s="49"/>
      <c r="K18" s="49"/>
      <c r="L18" s="49"/>
      <c r="M18" s="49"/>
      <c r="N18" s="49"/>
      <c r="O18" s="49"/>
      <c r="P18" s="49"/>
      <c r="R18" s="131" t="s">
        <v>7</v>
      </c>
      <c r="S18" s="131"/>
      <c r="T18" s="49"/>
      <c r="W18" s="49"/>
      <c r="X18" s="49"/>
      <c r="Y18" s="49"/>
      <c r="Z18" s="49"/>
      <c r="AA18" s="49"/>
      <c r="AB18" s="49"/>
      <c r="AC18" s="49"/>
      <c r="AD18" s="49"/>
      <c r="AE18" s="49"/>
      <c r="AF18" s="49"/>
      <c r="AG18" s="49"/>
      <c r="AH18" s="49"/>
      <c r="AI18" s="49"/>
      <c r="AJ18" s="44"/>
    </row>
    <row r="19" spans="1:36" ht="15" customHeight="1" x14ac:dyDescent="0.4">
      <c r="A19" s="43"/>
      <c r="B19" s="45"/>
      <c r="C19" s="45"/>
      <c r="D19" s="45"/>
      <c r="E19" s="45"/>
      <c r="F19" s="45"/>
      <c r="G19" s="45"/>
      <c r="H19" s="45"/>
      <c r="I19" s="45"/>
      <c r="J19" s="45"/>
      <c r="K19" s="45"/>
      <c r="L19" s="45"/>
      <c r="M19" s="45"/>
      <c r="N19" s="45"/>
      <c r="O19" s="45"/>
      <c r="P19" s="45"/>
      <c r="R19" s="131"/>
      <c r="S19" s="131"/>
      <c r="T19" s="45"/>
      <c r="W19" s="45"/>
      <c r="X19" s="45"/>
      <c r="Y19" s="45"/>
      <c r="Z19" s="45"/>
      <c r="AA19" s="45"/>
      <c r="AB19" s="45"/>
      <c r="AC19" s="45"/>
      <c r="AD19" s="45"/>
      <c r="AE19" s="45"/>
      <c r="AF19" s="45"/>
      <c r="AG19" s="45"/>
      <c r="AH19" s="45"/>
      <c r="AI19" s="45"/>
      <c r="AJ19" s="44"/>
    </row>
    <row r="20" spans="1:36" ht="15" customHeight="1" x14ac:dyDescent="0.35">
      <c r="A20" s="43"/>
      <c r="B20" s="127" t="s">
        <v>8</v>
      </c>
      <c r="C20" s="127"/>
      <c r="D20" s="127"/>
      <c r="E20" s="127"/>
      <c r="F20" s="127"/>
      <c r="G20" s="127"/>
      <c r="H20" s="127"/>
      <c r="I20" s="127"/>
      <c r="J20" s="127"/>
      <c r="K20" s="127"/>
      <c r="L20" s="127"/>
      <c r="M20" s="127"/>
      <c r="N20" s="127"/>
      <c r="O20" s="127"/>
      <c r="P20" s="127"/>
      <c r="Q20" s="127"/>
      <c r="R20" s="127"/>
      <c r="S20" s="127"/>
      <c r="T20" s="127"/>
      <c r="U20" s="127"/>
      <c r="V20" s="127"/>
      <c r="W20" s="127"/>
      <c r="X20" s="57"/>
      <c r="Y20" s="45"/>
      <c r="Z20" s="45"/>
      <c r="AA20" s="45"/>
      <c r="AB20" s="45"/>
      <c r="AC20" s="45"/>
      <c r="AD20" s="45"/>
      <c r="AE20" s="45"/>
      <c r="AF20" s="45"/>
      <c r="AG20" s="45"/>
      <c r="AH20" s="45"/>
      <c r="AI20" s="45"/>
      <c r="AJ20" s="44"/>
    </row>
    <row r="21" spans="1:36" ht="15" customHeight="1" x14ac:dyDescent="0.35">
      <c r="A21" s="43"/>
      <c r="B21" s="127"/>
      <c r="C21" s="127"/>
      <c r="D21" s="127"/>
      <c r="E21" s="127"/>
      <c r="F21" s="127"/>
      <c r="G21" s="127"/>
      <c r="H21" s="127"/>
      <c r="I21" s="127"/>
      <c r="J21" s="127"/>
      <c r="K21" s="127"/>
      <c r="L21" s="127"/>
      <c r="M21" s="127"/>
      <c r="N21" s="127"/>
      <c r="O21" s="127"/>
      <c r="P21" s="127"/>
      <c r="Q21" s="127"/>
      <c r="R21" s="127"/>
      <c r="S21" s="127"/>
      <c r="T21" s="127"/>
      <c r="U21" s="127"/>
      <c r="V21" s="127"/>
      <c r="W21" s="127"/>
      <c r="X21" s="57"/>
      <c r="Y21" s="45"/>
      <c r="Z21" s="45"/>
      <c r="AA21" s="45"/>
      <c r="AB21" s="45"/>
      <c r="AC21" s="45"/>
      <c r="AD21" s="45"/>
      <c r="AE21" s="45"/>
      <c r="AF21" s="45"/>
      <c r="AG21" s="45"/>
      <c r="AH21" s="45"/>
      <c r="AI21" s="45"/>
      <c r="AJ21" s="44"/>
    </row>
    <row r="22" spans="1:36" ht="15" customHeight="1" x14ac:dyDescent="0.35">
      <c r="A22" s="43"/>
      <c r="B22" s="57"/>
      <c r="C22" s="132" t="str">
        <f>入力!C9&amp;""</f>
        <v/>
      </c>
      <c r="D22" s="132"/>
      <c r="E22" s="132"/>
      <c r="F22" s="132"/>
      <c r="G22" s="132"/>
      <c r="H22" s="132"/>
      <c r="I22" s="132"/>
      <c r="J22" s="132"/>
      <c r="K22" s="132"/>
      <c r="L22" s="132"/>
      <c r="M22" s="132"/>
      <c r="N22" s="132"/>
      <c r="O22" s="132"/>
      <c r="P22" s="132"/>
      <c r="Q22" s="132"/>
      <c r="R22" s="132"/>
      <c r="S22" s="132"/>
      <c r="T22" s="132"/>
      <c r="U22" s="128" t="str">
        <f>IF(入力!C10="","",入力!C10)</f>
        <v/>
      </c>
      <c r="V22" s="128"/>
      <c r="W22" s="128"/>
      <c r="X22" s="128"/>
      <c r="Y22" s="128"/>
      <c r="Z22" s="128"/>
      <c r="AA22" s="128"/>
      <c r="AB22" s="126" t="str">
        <f>IF(AC22="","","～")</f>
        <v/>
      </c>
      <c r="AC22" s="128" t="str">
        <f>IF(入力!C11="","",入力!C11)</f>
        <v/>
      </c>
      <c r="AD22" s="128"/>
      <c r="AE22" s="128"/>
      <c r="AF22" s="128"/>
      <c r="AG22" s="128"/>
      <c r="AH22" s="128"/>
      <c r="AI22" s="128"/>
      <c r="AJ22" s="44"/>
    </row>
    <row r="23" spans="1:36" ht="15" customHeight="1" x14ac:dyDescent="0.35">
      <c r="A23" s="43"/>
      <c r="B23" s="57"/>
      <c r="C23" s="133"/>
      <c r="D23" s="133"/>
      <c r="E23" s="133"/>
      <c r="F23" s="133"/>
      <c r="G23" s="133"/>
      <c r="H23" s="133"/>
      <c r="I23" s="133"/>
      <c r="J23" s="133"/>
      <c r="K23" s="133"/>
      <c r="L23" s="133"/>
      <c r="M23" s="133"/>
      <c r="N23" s="133"/>
      <c r="O23" s="133"/>
      <c r="P23" s="133"/>
      <c r="Q23" s="133"/>
      <c r="R23" s="133"/>
      <c r="S23" s="133"/>
      <c r="T23" s="133"/>
      <c r="U23" s="129"/>
      <c r="V23" s="129"/>
      <c r="W23" s="129"/>
      <c r="X23" s="129"/>
      <c r="Y23" s="129"/>
      <c r="Z23" s="129"/>
      <c r="AA23" s="129"/>
      <c r="AB23" s="134"/>
      <c r="AC23" s="129"/>
      <c r="AD23" s="129"/>
      <c r="AE23" s="129"/>
      <c r="AF23" s="129"/>
      <c r="AG23" s="129"/>
      <c r="AH23" s="129"/>
      <c r="AI23" s="129"/>
      <c r="AJ23" s="44"/>
    </row>
    <row r="24" spans="1:36" ht="15" customHeight="1" x14ac:dyDescent="0.35">
      <c r="A24" s="43"/>
      <c r="B24" s="127" t="s">
        <v>9</v>
      </c>
      <c r="C24" s="127"/>
      <c r="D24" s="127"/>
      <c r="E24" s="127"/>
      <c r="F24" s="127"/>
      <c r="G24" s="127"/>
      <c r="H24" s="127"/>
      <c r="I24" s="127"/>
      <c r="J24" s="127"/>
      <c r="K24" s="127"/>
      <c r="L24" s="127"/>
      <c r="M24" s="127"/>
      <c r="N24" s="127"/>
      <c r="O24" s="127"/>
      <c r="P24" s="127"/>
      <c r="Q24" s="127"/>
      <c r="R24" s="127"/>
      <c r="S24" s="127"/>
      <c r="T24" s="127"/>
      <c r="U24" s="127"/>
      <c r="V24" s="127"/>
      <c r="W24" s="127"/>
      <c r="X24" s="57"/>
      <c r="Y24" s="45"/>
      <c r="Z24" s="45"/>
      <c r="AA24" s="45"/>
      <c r="AB24" s="45"/>
      <c r="AC24" s="45"/>
      <c r="AD24" s="45"/>
      <c r="AE24" s="45"/>
      <c r="AF24" s="45"/>
      <c r="AG24" s="45"/>
      <c r="AH24" s="45"/>
      <c r="AI24" s="45"/>
      <c r="AJ24" s="44"/>
    </row>
    <row r="25" spans="1:36" ht="15" customHeight="1" x14ac:dyDescent="0.35">
      <c r="A25" s="43"/>
      <c r="B25" s="127"/>
      <c r="C25" s="127"/>
      <c r="D25" s="127"/>
      <c r="E25" s="127"/>
      <c r="F25" s="127"/>
      <c r="G25" s="127"/>
      <c r="H25" s="127"/>
      <c r="I25" s="127"/>
      <c r="J25" s="127"/>
      <c r="K25" s="127"/>
      <c r="L25" s="127"/>
      <c r="M25" s="127"/>
      <c r="N25" s="127"/>
      <c r="O25" s="127"/>
      <c r="P25" s="127"/>
      <c r="Q25" s="127"/>
      <c r="R25" s="127"/>
      <c r="S25" s="127"/>
      <c r="T25" s="127"/>
      <c r="U25" s="127"/>
      <c r="V25" s="127"/>
      <c r="W25" s="127"/>
      <c r="X25" s="57"/>
      <c r="Y25" s="45"/>
      <c r="Z25" s="45"/>
      <c r="AA25" s="45"/>
      <c r="AB25" s="45"/>
      <c r="AC25" s="45"/>
      <c r="AD25" s="45"/>
      <c r="AE25" s="45"/>
      <c r="AF25" s="45"/>
      <c r="AG25" s="45"/>
      <c r="AH25" s="45"/>
      <c r="AI25" s="45"/>
      <c r="AJ25" s="44"/>
    </row>
    <row r="26" spans="1:36" ht="15" customHeight="1" x14ac:dyDescent="0.4">
      <c r="A26" s="43"/>
      <c r="B26" s="45"/>
      <c r="C26" s="127" t="s">
        <v>10</v>
      </c>
      <c r="D26" s="127"/>
      <c r="E26" s="127"/>
      <c r="F26" s="127"/>
      <c r="G26" s="127"/>
      <c r="H26" s="127"/>
      <c r="I26" s="132" t="str">
        <f>入力!C13&amp;""</f>
        <v/>
      </c>
      <c r="J26" s="132"/>
      <c r="K26" s="132"/>
      <c r="L26" s="132"/>
      <c r="M26" s="132"/>
      <c r="N26" s="132"/>
      <c r="O26" s="132"/>
      <c r="P26" s="132"/>
      <c r="Q26" s="132"/>
      <c r="R26" s="132"/>
      <c r="S26" s="132"/>
      <c r="T26" s="132"/>
      <c r="U26" s="132"/>
      <c r="V26" s="132"/>
      <c r="W26" s="132"/>
      <c r="X26" s="132"/>
      <c r="Y26" s="132"/>
      <c r="Z26" s="132"/>
      <c r="AA26" s="132"/>
      <c r="AB26" s="132"/>
      <c r="AC26" s="45"/>
      <c r="AD26" s="45"/>
      <c r="AE26" s="45"/>
      <c r="AF26" s="45"/>
      <c r="AG26" s="45"/>
      <c r="AH26" s="45"/>
      <c r="AI26" s="45"/>
      <c r="AJ26" s="44"/>
    </row>
    <row r="27" spans="1:36" ht="15" customHeight="1" x14ac:dyDescent="0.4">
      <c r="A27" s="43"/>
      <c r="B27" s="45"/>
      <c r="C27" s="127"/>
      <c r="D27" s="127"/>
      <c r="E27" s="127"/>
      <c r="F27" s="127"/>
      <c r="G27" s="127"/>
      <c r="H27" s="127"/>
      <c r="I27" s="133"/>
      <c r="J27" s="133"/>
      <c r="K27" s="133"/>
      <c r="L27" s="133"/>
      <c r="M27" s="133"/>
      <c r="N27" s="133"/>
      <c r="O27" s="133"/>
      <c r="P27" s="133"/>
      <c r="Q27" s="133"/>
      <c r="R27" s="133"/>
      <c r="S27" s="133"/>
      <c r="T27" s="133"/>
      <c r="U27" s="133"/>
      <c r="V27" s="133"/>
      <c r="W27" s="133"/>
      <c r="X27" s="133"/>
      <c r="Y27" s="133"/>
      <c r="Z27" s="133"/>
      <c r="AA27" s="133"/>
      <c r="AB27" s="133"/>
      <c r="AC27" s="45"/>
      <c r="AD27" s="45"/>
      <c r="AE27" s="45"/>
      <c r="AF27" s="45"/>
      <c r="AG27" s="45"/>
      <c r="AH27" s="45"/>
      <c r="AI27" s="45"/>
      <c r="AJ27" s="44"/>
    </row>
    <row r="28" spans="1:36" ht="15" customHeight="1" x14ac:dyDescent="0.4">
      <c r="A28" s="43"/>
      <c r="B28" s="45"/>
      <c r="C28" s="127" t="s">
        <v>11</v>
      </c>
      <c r="D28" s="127"/>
      <c r="E28" s="127"/>
      <c r="F28" s="127"/>
      <c r="G28" s="127"/>
      <c r="H28" s="127"/>
      <c r="I28" s="132" t="str">
        <f>入力!C14&amp;""</f>
        <v/>
      </c>
      <c r="J28" s="132"/>
      <c r="K28" s="132"/>
      <c r="L28" s="132"/>
      <c r="M28" s="132"/>
      <c r="N28" s="132"/>
      <c r="O28" s="132"/>
      <c r="P28" s="132"/>
      <c r="Q28" s="132"/>
      <c r="R28" s="132"/>
      <c r="S28" s="132"/>
      <c r="T28" s="132"/>
      <c r="U28" s="132"/>
      <c r="V28" s="132"/>
      <c r="W28" s="132"/>
      <c r="X28" s="132"/>
      <c r="Y28" s="132"/>
      <c r="Z28" s="132"/>
      <c r="AA28" s="132"/>
      <c r="AB28" s="132"/>
      <c r="AC28" s="45"/>
      <c r="AD28" s="45"/>
      <c r="AE28" s="45"/>
      <c r="AF28" s="45"/>
      <c r="AG28" s="45"/>
      <c r="AH28" s="45"/>
      <c r="AI28" s="45"/>
      <c r="AJ28" s="44"/>
    </row>
    <row r="29" spans="1:36" ht="15" customHeight="1" x14ac:dyDescent="0.4">
      <c r="A29" s="43"/>
      <c r="B29" s="45"/>
      <c r="C29" s="127"/>
      <c r="D29" s="127"/>
      <c r="E29" s="127"/>
      <c r="F29" s="127"/>
      <c r="G29" s="127"/>
      <c r="H29" s="127"/>
      <c r="I29" s="133"/>
      <c r="J29" s="133"/>
      <c r="K29" s="133"/>
      <c r="L29" s="133"/>
      <c r="M29" s="133"/>
      <c r="N29" s="133"/>
      <c r="O29" s="133"/>
      <c r="P29" s="133"/>
      <c r="Q29" s="133"/>
      <c r="R29" s="133"/>
      <c r="S29" s="133"/>
      <c r="T29" s="133"/>
      <c r="U29" s="133"/>
      <c r="V29" s="133"/>
      <c r="W29" s="133"/>
      <c r="X29" s="133"/>
      <c r="Y29" s="133"/>
      <c r="Z29" s="133"/>
      <c r="AA29" s="133"/>
      <c r="AB29" s="133"/>
      <c r="AC29" s="45"/>
      <c r="AD29" s="45"/>
      <c r="AE29" s="45"/>
      <c r="AF29" s="45"/>
      <c r="AG29" s="45"/>
      <c r="AH29" s="45"/>
      <c r="AI29" s="45"/>
      <c r="AJ29" s="44"/>
    </row>
    <row r="30" spans="1:36" ht="15" customHeight="1" x14ac:dyDescent="0.4">
      <c r="A30" s="43"/>
      <c r="B30" s="127" t="s">
        <v>12</v>
      </c>
      <c r="C30" s="127"/>
      <c r="D30" s="127"/>
      <c r="E30" s="127"/>
      <c r="F30" s="127"/>
      <c r="G30" s="127"/>
      <c r="H30" s="127"/>
      <c r="I30" s="127"/>
      <c r="J30" s="127"/>
      <c r="K30" s="127"/>
      <c r="L30" s="127"/>
      <c r="M30" s="127"/>
      <c r="N30" s="126" t="str">
        <f>IF(入力!H13="☑","",IF(入力!C15="","",入力!C15))</f>
        <v/>
      </c>
      <c r="O30" s="126"/>
      <c r="P30" s="126"/>
      <c r="Q30" s="126"/>
      <c r="R30" s="127" t="s">
        <v>127</v>
      </c>
      <c r="S30" s="127"/>
      <c r="T30" s="127"/>
      <c r="U30" s="127"/>
      <c r="V30" s="127"/>
      <c r="W30" s="127"/>
      <c r="X30" s="127"/>
      <c r="Y30" s="127"/>
      <c r="Z30" s="127"/>
      <c r="AA30" s="127"/>
      <c r="AB30" s="127"/>
      <c r="AC30" s="127"/>
      <c r="AD30" s="45"/>
      <c r="AE30" s="45"/>
      <c r="AF30" s="45"/>
      <c r="AG30" s="45"/>
      <c r="AH30" s="45"/>
      <c r="AI30" s="45"/>
      <c r="AJ30" s="44"/>
    </row>
    <row r="31" spans="1:36" ht="15" customHeight="1" x14ac:dyDescent="0.4">
      <c r="A31" s="43"/>
      <c r="B31" s="127"/>
      <c r="C31" s="127"/>
      <c r="D31" s="127"/>
      <c r="E31" s="127"/>
      <c r="F31" s="127"/>
      <c r="G31" s="127"/>
      <c r="H31" s="127"/>
      <c r="I31" s="127"/>
      <c r="J31" s="127"/>
      <c r="K31" s="127"/>
      <c r="L31" s="127"/>
      <c r="M31" s="127"/>
      <c r="N31" s="134"/>
      <c r="O31" s="134"/>
      <c r="P31" s="134"/>
      <c r="Q31" s="134"/>
      <c r="R31" s="127"/>
      <c r="S31" s="127"/>
      <c r="T31" s="127"/>
      <c r="U31" s="127"/>
      <c r="V31" s="127"/>
      <c r="W31" s="127"/>
      <c r="X31" s="127"/>
      <c r="Y31" s="127"/>
      <c r="Z31" s="127"/>
      <c r="AA31" s="127"/>
      <c r="AB31" s="127"/>
      <c r="AC31" s="127"/>
      <c r="AD31" s="45"/>
      <c r="AE31" s="45"/>
      <c r="AF31" s="45"/>
      <c r="AG31" s="45"/>
      <c r="AH31" s="45"/>
      <c r="AI31" s="45"/>
      <c r="AJ31" s="44"/>
    </row>
    <row r="32" spans="1:36" ht="15" customHeight="1" x14ac:dyDescent="0.4">
      <c r="A32" s="43"/>
      <c r="B32" s="127" t="s">
        <v>13</v>
      </c>
      <c r="C32" s="127"/>
      <c r="D32" s="127"/>
      <c r="E32" s="127"/>
      <c r="F32" s="127"/>
      <c r="G32" s="127"/>
      <c r="H32" s="127"/>
      <c r="I32" s="127"/>
      <c r="J32" s="127"/>
      <c r="K32" s="127"/>
      <c r="L32" s="127"/>
      <c r="M32" s="127"/>
      <c r="N32" s="127"/>
      <c r="O32" s="127"/>
      <c r="P32" s="127"/>
      <c r="Q32" s="127"/>
      <c r="R32" s="127"/>
      <c r="S32" s="127"/>
      <c r="T32" s="127"/>
      <c r="U32" s="127"/>
      <c r="V32" s="127"/>
      <c r="W32" s="127"/>
      <c r="X32" s="45"/>
      <c r="Y32" s="45"/>
      <c r="Z32" s="45"/>
      <c r="AA32" s="45"/>
      <c r="AB32" s="45"/>
      <c r="AC32" s="45"/>
      <c r="AD32" s="45"/>
      <c r="AE32" s="45"/>
      <c r="AF32" s="45"/>
      <c r="AG32" s="45"/>
      <c r="AH32" s="45"/>
      <c r="AI32" s="45"/>
      <c r="AJ32" s="44"/>
    </row>
    <row r="33" spans="1:36" ht="15" customHeight="1" x14ac:dyDescent="0.4">
      <c r="A33" s="43"/>
      <c r="B33" s="127"/>
      <c r="C33" s="127"/>
      <c r="D33" s="127"/>
      <c r="E33" s="127"/>
      <c r="F33" s="127"/>
      <c r="G33" s="127"/>
      <c r="H33" s="127"/>
      <c r="I33" s="127"/>
      <c r="J33" s="127"/>
      <c r="K33" s="127"/>
      <c r="L33" s="127"/>
      <c r="M33" s="127"/>
      <c r="N33" s="127"/>
      <c r="O33" s="127"/>
      <c r="P33" s="127"/>
      <c r="Q33" s="127"/>
      <c r="R33" s="127"/>
      <c r="S33" s="127"/>
      <c r="T33" s="127"/>
      <c r="U33" s="127"/>
      <c r="V33" s="127"/>
      <c r="W33" s="127"/>
      <c r="X33" s="45"/>
      <c r="Y33" s="45"/>
      <c r="Z33" s="45"/>
      <c r="AA33" s="45"/>
      <c r="AB33" s="45"/>
      <c r="AC33" s="45"/>
      <c r="AD33" s="45"/>
      <c r="AE33" s="45"/>
      <c r="AF33" s="45"/>
      <c r="AG33" s="45"/>
      <c r="AH33" s="45"/>
      <c r="AI33" s="45"/>
      <c r="AJ33" s="44"/>
    </row>
    <row r="34" spans="1:36" ht="15" customHeight="1" x14ac:dyDescent="0.4">
      <c r="A34" s="43"/>
      <c r="B34" s="45"/>
      <c r="C34" s="126" t="str">
        <f>入力!C16&amp;""</f>
        <v/>
      </c>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44"/>
    </row>
    <row r="35" spans="1:36" ht="15" customHeight="1" x14ac:dyDescent="0.4">
      <c r="A35" s="43"/>
      <c r="B35" s="45"/>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44"/>
    </row>
    <row r="36" spans="1:36" ht="15" customHeight="1" x14ac:dyDescent="0.35">
      <c r="A36" s="43"/>
      <c r="B36" s="127" t="s">
        <v>135</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35" t="str">
        <f>IF(入力!C17="","　　　年　　月　　日",入力!C17)</f>
        <v>　　　年　　月　　日</v>
      </c>
      <c r="AC36" s="135"/>
      <c r="AD36" s="135"/>
      <c r="AE36" s="135"/>
      <c r="AF36" s="135"/>
      <c r="AG36" s="135"/>
      <c r="AH36" s="135"/>
      <c r="AI36" s="135"/>
      <c r="AJ36" s="62"/>
    </row>
    <row r="37" spans="1:36" ht="15" customHeight="1" x14ac:dyDescent="0.35">
      <c r="A37" s="43"/>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36"/>
      <c r="AC37" s="136"/>
      <c r="AD37" s="136"/>
      <c r="AE37" s="136"/>
      <c r="AF37" s="136"/>
      <c r="AG37" s="136"/>
      <c r="AH37" s="136"/>
      <c r="AI37" s="136"/>
      <c r="AJ37" s="62"/>
    </row>
    <row r="38" spans="1:36" ht="15" customHeight="1" x14ac:dyDescent="0.35">
      <c r="A38" s="43"/>
      <c r="B38" s="127" t="s">
        <v>14</v>
      </c>
      <c r="C38" s="127"/>
      <c r="D38" s="127"/>
      <c r="E38" s="127"/>
      <c r="F38" s="127"/>
      <c r="G38" s="127"/>
      <c r="H38" s="127"/>
      <c r="I38" s="127"/>
      <c r="J38" s="127"/>
      <c r="K38" s="127"/>
      <c r="L38" s="127"/>
      <c r="M38" s="127"/>
      <c r="N38" s="127"/>
      <c r="O38" s="127"/>
      <c r="P38" s="127"/>
      <c r="Q38" s="127"/>
      <c r="R38" s="127"/>
      <c r="S38" s="127"/>
      <c r="T38" s="127"/>
      <c r="U38" s="57"/>
      <c r="V38" s="57"/>
      <c r="W38" s="57"/>
      <c r="X38" s="57"/>
      <c r="Y38" s="57"/>
      <c r="Z38" s="57"/>
      <c r="AA38" s="57"/>
      <c r="AB38" s="57"/>
      <c r="AC38" s="57"/>
      <c r="AD38" s="57"/>
      <c r="AE38" s="57"/>
      <c r="AF38" s="57"/>
      <c r="AG38" s="57"/>
      <c r="AH38" s="57"/>
      <c r="AI38" s="57"/>
      <c r="AJ38" s="44"/>
    </row>
    <row r="39" spans="1:36" ht="15" customHeight="1" x14ac:dyDescent="0.35">
      <c r="A39" s="43"/>
      <c r="B39" s="127"/>
      <c r="C39" s="127"/>
      <c r="D39" s="127"/>
      <c r="E39" s="127"/>
      <c r="F39" s="127"/>
      <c r="G39" s="127"/>
      <c r="H39" s="127"/>
      <c r="I39" s="127"/>
      <c r="J39" s="127"/>
      <c r="K39" s="127"/>
      <c r="L39" s="127"/>
      <c r="M39" s="127"/>
      <c r="N39" s="127"/>
      <c r="O39" s="127"/>
      <c r="P39" s="127"/>
      <c r="Q39" s="127"/>
      <c r="R39" s="127"/>
      <c r="S39" s="127"/>
      <c r="T39" s="127"/>
      <c r="U39" s="57"/>
      <c r="V39" s="57"/>
      <c r="W39" s="57"/>
      <c r="X39" s="57"/>
      <c r="Y39" s="57"/>
      <c r="Z39" s="57"/>
      <c r="AA39" s="57"/>
      <c r="AB39" s="57"/>
      <c r="AC39" s="57"/>
      <c r="AD39" s="57"/>
      <c r="AE39" s="57"/>
      <c r="AF39" s="57"/>
      <c r="AG39" s="57"/>
      <c r="AH39" s="57"/>
      <c r="AI39" s="57"/>
      <c r="AJ39" s="44"/>
    </row>
    <row r="40" spans="1:36" ht="15" customHeight="1" x14ac:dyDescent="0.35">
      <c r="A40" s="43"/>
      <c r="B40" s="57"/>
      <c r="C40" s="126" t="str">
        <f>IF(横浜市用!C14=TRUE,"☑","□")</f>
        <v>□</v>
      </c>
      <c r="D40" s="126">
        <v>1</v>
      </c>
      <c r="E40" s="127" t="s">
        <v>18</v>
      </c>
      <c r="F40" s="127"/>
      <c r="G40" s="127"/>
      <c r="H40" s="127"/>
      <c r="I40" s="127"/>
      <c r="J40" s="127"/>
      <c r="K40" s="127"/>
      <c r="L40" s="127"/>
      <c r="M40" s="127"/>
      <c r="N40" s="126" t="str">
        <f>IF(横浜市用!C15=TRUE,"☑","□")</f>
        <v>□</v>
      </c>
      <c r="O40" s="126">
        <v>2</v>
      </c>
      <c r="P40" s="127" t="s">
        <v>19</v>
      </c>
      <c r="Q40" s="127"/>
      <c r="R40" s="127"/>
      <c r="S40" s="127"/>
      <c r="T40" s="127"/>
      <c r="U40" s="127"/>
      <c r="V40" s="127"/>
      <c r="W40" s="127"/>
      <c r="X40" s="127"/>
      <c r="Y40" s="126" t="str">
        <f>IF(横浜市用!C16=TRUE,"☑","□")</f>
        <v>□</v>
      </c>
      <c r="Z40" s="126">
        <v>3</v>
      </c>
      <c r="AA40" s="137" t="s">
        <v>24</v>
      </c>
      <c r="AB40" s="137"/>
      <c r="AC40" s="137"/>
      <c r="AD40" s="137"/>
      <c r="AE40" s="137"/>
      <c r="AF40" s="137"/>
      <c r="AG40" s="137"/>
      <c r="AH40" s="137"/>
      <c r="AI40" s="137"/>
      <c r="AJ40" s="50"/>
    </row>
    <row r="41" spans="1:36" ht="15" customHeight="1" x14ac:dyDescent="0.35">
      <c r="A41" s="43"/>
      <c r="B41" s="57"/>
      <c r="C41" s="126"/>
      <c r="D41" s="126"/>
      <c r="E41" s="127"/>
      <c r="F41" s="127"/>
      <c r="G41" s="127"/>
      <c r="H41" s="127"/>
      <c r="I41" s="127"/>
      <c r="J41" s="127"/>
      <c r="K41" s="127"/>
      <c r="L41" s="127"/>
      <c r="M41" s="127"/>
      <c r="N41" s="126"/>
      <c r="O41" s="126"/>
      <c r="P41" s="127"/>
      <c r="Q41" s="127"/>
      <c r="R41" s="127"/>
      <c r="S41" s="127"/>
      <c r="T41" s="127"/>
      <c r="U41" s="127"/>
      <c r="V41" s="127"/>
      <c r="W41" s="127"/>
      <c r="X41" s="127"/>
      <c r="Y41" s="126"/>
      <c r="Z41" s="126"/>
      <c r="AA41" s="137"/>
      <c r="AB41" s="137"/>
      <c r="AC41" s="137"/>
      <c r="AD41" s="137"/>
      <c r="AE41" s="137"/>
      <c r="AF41" s="137"/>
      <c r="AG41" s="137"/>
      <c r="AH41" s="137"/>
      <c r="AI41" s="137"/>
      <c r="AJ41" s="50"/>
    </row>
    <row r="42" spans="1:36" ht="15" customHeight="1" x14ac:dyDescent="0.35">
      <c r="A42" s="43"/>
      <c r="B42" s="57"/>
      <c r="C42" s="126" t="str">
        <f>IF(横浜市用!C17=TRUE,"☑","□")</f>
        <v>□</v>
      </c>
      <c r="D42" s="126">
        <v>4</v>
      </c>
      <c r="E42" s="127" t="s">
        <v>25</v>
      </c>
      <c r="F42" s="127"/>
      <c r="G42" s="127"/>
      <c r="H42" s="127"/>
      <c r="I42" s="127"/>
      <c r="J42" s="127"/>
      <c r="K42" s="127"/>
      <c r="L42" s="127"/>
      <c r="M42" s="127"/>
      <c r="N42" s="126" t="str">
        <f>IF(横浜市用!C18=TRUE,"☑","□")</f>
        <v>□</v>
      </c>
      <c r="O42" s="126">
        <v>5</v>
      </c>
      <c r="P42" s="127" t="s">
        <v>20</v>
      </c>
      <c r="Q42" s="127"/>
      <c r="R42" s="127"/>
      <c r="S42" s="127"/>
      <c r="T42" s="127"/>
      <c r="U42" s="127"/>
      <c r="V42" s="127"/>
      <c r="W42" s="127"/>
      <c r="X42" s="127"/>
      <c r="Y42" s="126" t="str">
        <f>IF(横浜市用!C19=TRUE,"☑","□")</f>
        <v>□</v>
      </c>
      <c r="Z42" s="126">
        <v>6</v>
      </c>
      <c r="AA42" s="127" t="s">
        <v>21</v>
      </c>
      <c r="AB42" s="127"/>
      <c r="AC42" s="127"/>
      <c r="AD42" s="127"/>
      <c r="AE42" s="127"/>
      <c r="AF42" s="127"/>
      <c r="AG42" s="127"/>
      <c r="AH42" s="127"/>
      <c r="AI42" s="127"/>
      <c r="AJ42" s="44"/>
    </row>
    <row r="43" spans="1:36" ht="15" customHeight="1" x14ac:dyDescent="0.35">
      <c r="A43" s="43"/>
      <c r="B43" s="57"/>
      <c r="C43" s="126"/>
      <c r="D43" s="126"/>
      <c r="E43" s="127"/>
      <c r="F43" s="127"/>
      <c r="G43" s="127"/>
      <c r="H43" s="127"/>
      <c r="I43" s="127"/>
      <c r="J43" s="127"/>
      <c r="K43" s="127"/>
      <c r="L43" s="127"/>
      <c r="M43" s="127"/>
      <c r="N43" s="126"/>
      <c r="O43" s="126"/>
      <c r="P43" s="127"/>
      <c r="Q43" s="127"/>
      <c r="R43" s="127"/>
      <c r="S43" s="127"/>
      <c r="T43" s="127"/>
      <c r="U43" s="127"/>
      <c r="V43" s="127"/>
      <c r="W43" s="127"/>
      <c r="X43" s="127"/>
      <c r="Y43" s="126"/>
      <c r="Z43" s="126"/>
      <c r="AA43" s="127"/>
      <c r="AB43" s="127"/>
      <c r="AC43" s="127"/>
      <c r="AD43" s="127"/>
      <c r="AE43" s="127"/>
      <c r="AF43" s="127"/>
      <c r="AG43" s="127"/>
      <c r="AH43" s="127"/>
      <c r="AI43" s="127"/>
      <c r="AJ43" s="44"/>
    </row>
    <row r="44" spans="1:36" ht="15" customHeight="1" x14ac:dyDescent="0.35">
      <c r="A44" s="43"/>
      <c r="B44" s="57"/>
      <c r="C44" s="126" t="str">
        <f>IF(横浜市用!C20=TRUE,"☑","□")</f>
        <v>□</v>
      </c>
      <c r="D44" s="126">
        <v>7</v>
      </c>
      <c r="E44" s="127" t="s">
        <v>22</v>
      </c>
      <c r="F44" s="127"/>
      <c r="G44" s="127"/>
      <c r="H44" s="126" t="s">
        <v>23</v>
      </c>
      <c r="I44" s="126" t="str">
        <f>入力!M8&amp;""</f>
        <v/>
      </c>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t="s">
        <v>15</v>
      </c>
      <c r="AJ44" s="44"/>
    </row>
    <row r="45" spans="1:36" ht="15" customHeight="1" x14ac:dyDescent="0.35">
      <c r="A45" s="43"/>
      <c r="B45" s="57"/>
      <c r="C45" s="126"/>
      <c r="D45" s="126"/>
      <c r="E45" s="127"/>
      <c r="F45" s="127"/>
      <c r="G45" s="127"/>
      <c r="H45" s="126"/>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26"/>
      <c r="AJ45" s="44"/>
    </row>
    <row r="46" spans="1:36" ht="15" customHeight="1" thickBot="1" x14ac:dyDescent="0.45">
      <c r="A46" s="5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3"/>
    </row>
    <row r="47" spans="1:36" ht="15" customHeight="1" x14ac:dyDescent="0.4">
      <c r="B47" s="138" t="s">
        <v>16</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row>
    <row r="48" spans="1:36" ht="15" customHeight="1" x14ac:dyDescent="0.4">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row>
    <row r="49" spans="1:36" ht="15" customHeight="1" thickBot="1" x14ac:dyDescent="0.45">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row>
    <row r="50" spans="1:36" ht="15" customHeight="1" x14ac:dyDescent="0.4">
      <c r="A50" s="41"/>
      <c r="B50" s="54"/>
      <c r="C50" s="140" t="s">
        <v>17</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54"/>
      <c r="AJ50" s="42"/>
    </row>
    <row r="51" spans="1:36" ht="15" customHeight="1" x14ac:dyDescent="0.4">
      <c r="A51" s="43"/>
      <c r="B51" s="45"/>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45"/>
      <c r="AJ51" s="44"/>
    </row>
    <row r="52" spans="1:36" ht="15" customHeight="1" x14ac:dyDescent="0.4">
      <c r="A52" s="43"/>
      <c r="B52" s="117" t="s">
        <v>150</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44"/>
    </row>
    <row r="53" spans="1:36" ht="15" customHeight="1" x14ac:dyDescent="0.4">
      <c r="A53" s="43"/>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44"/>
    </row>
    <row r="54" spans="1:36" ht="15" customHeight="1" x14ac:dyDescent="0.4">
      <c r="A54" s="43"/>
      <c r="C54" s="121" t="s">
        <v>148</v>
      </c>
      <c r="D54" s="121"/>
      <c r="E54" s="121"/>
      <c r="F54" s="121"/>
      <c r="G54" s="121"/>
      <c r="H54" s="121"/>
      <c r="I54" s="121"/>
      <c r="J54" s="121"/>
      <c r="K54" s="121"/>
      <c r="L54" s="121"/>
      <c r="M54" s="117" t="str">
        <f>横浜市用!C5&amp;""</f>
        <v/>
      </c>
      <c r="N54" s="117"/>
      <c r="O54" s="117" t="s">
        <v>26</v>
      </c>
      <c r="R54" s="122" t="str">
        <f>IF(横浜市用!C6="","　　　　年　　　月　　　日",横浜市用!C6)</f>
        <v>　　　　年　　　月　　　日</v>
      </c>
      <c r="S54" s="122"/>
      <c r="T54" s="122"/>
      <c r="U54" s="122"/>
      <c r="V54" s="122"/>
      <c r="W54" s="122"/>
      <c r="X54" s="122"/>
      <c r="Y54" s="122"/>
      <c r="Z54" s="122"/>
      <c r="AA54" s="122"/>
      <c r="AB54" s="122"/>
      <c r="AC54" s="122"/>
      <c r="AD54" s="122"/>
      <c r="AE54" s="122"/>
      <c r="AF54" s="122"/>
      <c r="AG54" s="122"/>
      <c r="AH54" s="122"/>
      <c r="AI54" s="45"/>
      <c r="AJ54" s="44"/>
    </row>
    <row r="55" spans="1:36" ht="15" customHeight="1" x14ac:dyDescent="0.4">
      <c r="A55" s="43"/>
      <c r="C55" s="121"/>
      <c r="D55" s="121"/>
      <c r="E55" s="121"/>
      <c r="F55" s="121"/>
      <c r="G55" s="121"/>
      <c r="H55" s="121"/>
      <c r="I55" s="121"/>
      <c r="J55" s="121"/>
      <c r="K55" s="121"/>
      <c r="L55" s="121"/>
      <c r="M55" s="117"/>
      <c r="N55" s="117"/>
      <c r="O55" s="117"/>
      <c r="R55" s="122"/>
      <c r="S55" s="122"/>
      <c r="T55" s="122"/>
      <c r="U55" s="122"/>
      <c r="V55" s="122"/>
      <c r="W55" s="122"/>
      <c r="X55" s="122"/>
      <c r="Y55" s="122"/>
      <c r="Z55" s="122"/>
      <c r="AA55" s="122"/>
      <c r="AB55" s="122"/>
      <c r="AC55" s="122"/>
      <c r="AD55" s="122"/>
      <c r="AE55" s="122"/>
      <c r="AF55" s="122"/>
      <c r="AG55" s="122"/>
      <c r="AH55" s="122"/>
      <c r="AI55" s="45"/>
      <c r="AJ55" s="44"/>
    </row>
    <row r="56" spans="1:36" ht="15" customHeight="1" x14ac:dyDescent="0.4">
      <c r="A56" s="43"/>
      <c r="C56" s="121" t="s">
        <v>27</v>
      </c>
      <c r="D56" s="121"/>
      <c r="E56" s="121"/>
      <c r="F56" s="121"/>
      <c r="G56" s="121"/>
      <c r="H56" s="121"/>
      <c r="I56" s="121"/>
      <c r="J56" s="120" t="str">
        <f>IF(横浜市用!C7="","　　年　　月　　日",横浜市用!C7)</f>
        <v>　　年　　月　　日</v>
      </c>
      <c r="K56" s="120"/>
      <c r="L56" s="120"/>
      <c r="M56" s="120"/>
      <c r="N56" s="120"/>
      <c r="O56" s="120"/>
      <c r="P56" s="120"/>
      <c r="Q56" s="119" t="s">
        <v>124</v>
      </c>
      <c r="R56" s="119"/>
      <c r="S56" s="119"/>
      <c r="T56" s="119"/>
      <c r="U56" s="119"/>
      <c r="V56" s="119"/>
      <c r="W56" s="119"/>
      <c r="X56" s="119"/>
      <c r="Y56" s="119"/>
      <c r="Z56" s="119"/>
      <c r="AA56" s="119"/>
      <c r="AB56" s="119"/>
      <c r="AC56" s="119"/>
      <c r="AD56" s="55"/>
      <c r="AE56" s="55"/>
      <c r="AF56" s="55"/>
      <c r="AG56" s="55"/>
      <c r="AH56" s="55"/>
      <c r="AI56" s="45"/>
      <c r="AJ56" s="44"/>
    </row>
    <row r="57" spans="1:36" ht="15" customHeight="1" x14ac:dyDescent="0.4">
      <c r="A57" s="43"/>
      <c r="B57" s="46"/>
      <c r="C57" s="121"/>
      <c r="D57" s="121"/>
      <c r="E57" s="121"/>
      <c r="F57" s="121"/>
      <c r="G57" s="121"/>
      <c r="H57" s="121"/>
      <c r="I57" s="121"/>
      <c r="J57" s="120"/>
      <c r="K57" s="120"/>
      <c r="L57" s="120"/>
      <c r="M57" s="120"/>
      <c r="N57" s="120"/>
      <c r="O57" s="120"/>
      <c r="P57" s="120"/>
      <c r="Q57" s="119"/>
      <c r="R57" s="119"/>
      <c r="S57" s="119"/>
      <c r="T57" s="119"/>
      <c r="U57" s="119"/>
      <c r="V57" s="119"/>
      <c r="W57" s="119"/>
      <c r="X57" s="119"/>
      <c r="Y57" s="119"/>
      <c r="Z57" s="119"/>
      <c r="AA57" s="119"/>
      <c r="AB57" s="119"/>
      <c r="AC57" s="119"/>
      <c r="AD57" s="55"/>
      <c r="AE57" s="55"/>
      <c r="AF57" s="55"/>
      <c r="AG57" s="55"/>
      <c r="AH57" s="55"/>
      <c r="AI57" s="45"/>
      <c r="AJ57" s="44"/>
    </row>
    <row r="58" spans="1:36" ht="15" customHeight="1" x14ac:dyDescent="0.4">
      <c r="A58" s="43"/>
      <c r="B58" s="45"/>
      <c r="L58" s="45"/>
      <c r="M58" s="45"/>
      <c r="N58" s="45"/>
      <c r="R58" s="45"/>
      <c r="S58" s="45"/>
      <c r="T58" s="45"/>
      <c r="U58" s="45"/>
      <c r="V58" s="45"/>
      <c r="W58" s="45"/>
      <c r="X58" s="45"/>
      <c r="Y58" s="45"/>
      <c r="Z58" s="45"/>
      <c r="AA58" s="45"/>
      <c r="AB58" s="45"/>
      <c r="AC58" s="45"/>
      <c r="AD58" s="45"/>
      <c r="AE58" s="45"/>
      <c r="AF58" s="45"/>
      <c r="AG58" s="45"/>
      <c r="AH58" s="45"/>
      <c r="AI58" s="45"/>
      <c r="AJ58" s="44"/>
    </row>
    <row r="59" spans="1:36" ht="15" customHeight="1" x14ac:dyDescent="0.4">
      <c r="A59" s="43"/>
      <c r="B59" s="45"/>
      <c r="L59" s="45"/>
      <c r="M59" s="45"/>
      <c r="N59" s="45"/>
      <c r="R59" s="45"/>
      <c r="S59" s="45"/>
      <c r="T59" s="117" t="s">
        <v>149</v>
      </c>
      <c r="U59" s="117"/>
      <c r="V59" s="117"/>
      <c r="W59" s="117"/>
      <c r="X59" s="117"/>
      <c r="Y59" s="117"/>
      <c r="Z59" s="117"/>
      <c r="AA59" s="117"/>
      <c r="AB59" s="117"/>
      <c r="AC59" s="46"/>
      <c r="AD59" s="46"/>
      <c r="AE59" s="46"/>
      <c r="AF59" s="45"/>
      <c r="AG59" s="117" t="s">
        <v>28</v>
      </c>
      <c r="AH59" s="117"/>
      <c r="AI59" s="45"/>
      <c r="AJ59" s="44"/>
    </row>
    <row r="60" spans="1:36" ht="15" customHeight="1" thickBot="1" x14ac:dyDescent="0.45">
      <c r="A60" s="51"/>
      <c r="B60" s="52"/>
      <c r="C60" s="52"/>
      <c r="D60" s="52"/>
      <c r="E60" s="52"/>
      <c r="F60" s="52"/>
      <c r="G60" s="52"/>
      <c r="H60" s="52"/>
      <c r="I60" s="52"/>
      <c r="J60" s="52"/>
      <c r="K60" s="52"/>
      <c r="L60" s="52"/>
      <c r="M60" s="52"/>
      <c r="N60" s="52"/>
      <c r="O60" s="52"/>
      <c r="P60" s="52"/>
      <c r="Q60" s="52"/>
      <c r="R60" s="52"/>
      <c r="S60" s="52"/>
      <c r="T60" s="118"/>
      <c r="U60" s="118"/>
      <c r="V60" s="118"/>
      <c r="W60" s="118"/>
      <c r="X60" s="118"/>
      <c r="Y60" s="118"/>
      <c r="Z60" s="118"/>
      <c r="AA60" s="118"/>
      <c r="AB60" s="118"/>
      <c r="AC60" s="56"/>
      <c r="AD60" s="56"/>
      <c r="AE60" s="56"/>
      <c r="AF60" s="52"/>
      <c r="AG60" s="118"/>
      <c r="AH60" s="118"/>
      <c r="AI60" s="52"/>
      <c r="AJ60" s="53"/>
    </row>
    <row r="61" spans="1:36" ht="15" customHeight="1" x14ac:dyDescent="0.4">
      <c r="A61" s="116" t="s">
        <v>130</v>
      </c>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row>
  </sheetData>
  <sheetProtection selectLockedCells="1"/>
  <mergeCells count="67">
    <mergeCell ref="AI44:AI45"/>
    <mergeCell ref="B47:AI49"/>
    <mergeCell ref="C50:AH51"/>
    <mergeCell ref="E44:G45"/>
    <mergeCell ref="H44:H45"/>
    <mergeCell ref="I44:AH45"/>
    <mergeCell ref="C44:C45"/>
    <mergeCell ref="D44:D45"/>
    <mergeCell ref="E40:M41"/>
    <mergeCell ref="P40:X41"/>
    <mergeCell ref="AA40:AI41"/>
    <mergeCell ref="E42:M43"/>
    <mergeCell ref="P42:X43"/>
    <mergeCell ref="AA42:AI43"/>
    <mergeCell ref="B32:W33"/>
    <mergeCell ref="C34:AI35"/>
    <mergeCell ref="B38:T39"/>
    <mergeCell ref="B36:AA37"/>
    <mergeCell ref="AB36:AI37"/>
    <mergeCell ref="C26:H27"/>
    <mergeCell ref="C28:H29"/>
    <mergeCell ref="I26:AB27"/>
    <mergeCell ref="I28:AB29"/>
    <mergeCell ref="B30:M31"/>
    <mergeCell ref="N30:Q31"/>
    <mergeCell ref="R30:AC31"/>
    <mergeCell ref="B7:I8"/>
    <mergeCell ref="L7:O8"/>
    <mergeCell ref="L9:O10"/>
    <mergeCell ref="L11:O12"/>
    <mergeCell ref="P9:AI10"/>
    <mergeCell ref="P11:AI12"/>
    <mergeCell ref="L13:O14"/>
    <mergeCell ref="B15:AI17"/>
    <mergeCell ref="R18:S19"/>
    <mergeCell ref="P13:AI14"/>
    <mergeCell ref="AB22:AB23"/>
    <mergeCell ref="C22:T23"/>
    <mergeCell ref="U22:AA23"/>
    <mergeCell ref="AC22:AI23"/>
    <mergeCell ref="B2:AI4"/>
    <mergeCell ref="C40:C41"/>
    <mergeCell ref="C42:C43"/>
    <mergeCell ref="N40:N41"/>
    <mergeCell ref="N42:N43"/>
    <mergeCell ref="Y40:Y41"/>
    <mergeCell ref="Y42:Y43"/>
    <mergeCell ref="D40:D41"/>
    <mergeCell ref="O40:O41"/>
    <mergeCell ref="Z40:Z41"/>
    <mergeCell ref="D42:D43"/>
    <mergeCell ref="O42:O43"/>
    <mergeCell ref="Z42:Z43"/>
    <mergeCell ref="B20:W21"/>
    <mergeCell ref="AA5:AI6"/>
    <mergeCell ref="B24:W25"/>
    <mergeCell ref="A61:AJ61"/>
    <mergeCell ref="T59:AB60"/>
    <mergeCell ref="AG59:AH60"/>
    <mergeCell ref="B52:AI53"/>
    <mergeCell ref="M54:N55"/>
    <mergeCell ref="O54:O55"/>
    <mergeCell ref="Q56:AC57"/>
    <mergeCell ref="J56:P57"/>
    <mergeCell ref="C54:L55"/>
    <mergeCell ref="C56:I57"/>
    <mergeCell ref="R54:AH55"/>
  </mergeCells>
  <phoneticPr fontId="1"/>
  <printOptions horizontalCentered="1" verticalCentered="1"/>
  <pageMargins left="0" right="0" top="0" bottom="0" header="0" footer="0"/>
  <pageSetup paperSize="9" scale="82"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K20"/>
  <sheetViews>
    <sheetView workbookViewId="0">
      <selection activeCell="C4" sqref="C4"/>
    </sheetView>
  </sheetViews>
  <sheetFormatPr defaultRowHeight="18.75" x14ac:dyDescent="0.4"/>
  <cols>
    <col min="1" max="1" width="14.625" bestFit="1" customWidth="1"/>
    <col min="2" max="2" width="10.25" bestFit="1" customWidth="1"/>
    <col min="3" max="3" width="15.625" bestFit="1" customWidth="1"/>
    <col min="4" max="4" width="9.25" bestFit="1" customWidth="1"/>
    <col min="5" max="5" width="11" bestFit="1" customWidth="1"/>
    <col min="6" max="6" width="15.125" bestFit="1" customWidth="1"/>
    <col min="7" max="7" width="15.625" bestFit="1" customWidth="1"/>
    <col min="8" max="8" width="9.375" bestFit="1" customWidth="1"/>
    <col min="9" max="9" width="15.625" bestFit="1" customWidth="1"/>
    <col min="10" max="11" width="9.375" bestFit="1" customWidth="1"/>
    <col min="12" max="12" width="10.25" bestFit="1" customWidth="1"/>
  </cols>
  <sheetData>
    <row r="2" spans="2:11" x14ac:dyDescent="0.4">
      <c r="B2" s="144" t="s">
        <v>129</v>
      </c>
      <c r="C2" s="145"/>
      <c r="G2" s="142" t="s">
        <v>128</v>
      </c>
      <c r="H2" s="143"/>
      <c r="I2" s="143"/>
      <c r="J2" s="143"/>
      <c r="K2" s="143"/>
    </row>
    <row r="3" spans="2:11" x14ac:dyDescent="0.4">
      <c r="B3" s="4" t="s">
        <v>136</v>
      </c>
      <c r="C3" s="58"/>
      <c r="D3" s="3" t="b">
        <v>0</v>
      </c>
      <c r="F3" s="3" t="s">
        <v>131</v>
      </c>
      <c r="G3" s="61">
        <v>45382</v>
      </c>
      <c r="H3" t="e">
        <f>SUM(J3:K3)</f>
        <v>#VALUE!</v>
      </c>
      <c r="I3" s="37">
        <f>G3</f>
        <v>45382</v>
      </c>
      <c r="J3" s="36" t="e">
        <f>IF(I3&lt;I4,1,2)</f>
        <v>#VALUE!</v>
      </c>
      <c r="K3" s="36">
        <f>IF(G5="未定",1,IF(I3&lt;I5,1,2))</f>
        <v>2</v>
      </c>
    </row>
    <row r="4" spans="2:11" x14ac:dyDescent="0.4">
      <c r="B4" s="4" t="s">
        <v>146</v>
      </c>
      <c r="C4" s="65"/>
      <c r="D4" s="3" t="str">
        <f>LEFT(D3,1)</f>
        <v>F</v>
      </c>
      <c r="F4" s="3" t="s">
        <v>147</v>
      </c>
      <c r="G4" s="61" t="str">
        <f>セミナー!F4</f>
        <v>年3月31日</v>
      </c>
      <c r="H4" t="e">
        <f t="shared" ref="H4" si="0">SUM(J4:K4)</f>
        <v>#VALUE!</v>
      </c>
      <c r="I4" s="37" t="e">
        <f>DATE(YEAR(G4)+6,MONTH(G4),DAY(G4))</f>
        <v>#VALUE!</v>
      </c>
      <c r="J4" s="36" t="e">
        <f>IF(G5="未定",1,IF(I4&lt;I5,1,2))</f>
        <v>#VALUE!</v>
      </c>
      <c r="K4" s="36" t="e">
        <f>IF(I4&lt;I3,1,2)</f>
        <v>#VALUE!</v>
      </c>
    </row>
    <row r="5" spans="2:11" x14ac:dyDescent="0.4">
      <c r="B5" s="4" t="s">
        <v>118</v>
      </c>
      <c r="C5" s="58"/>
      <c r="D5" s="3" t="str">
        <f>IF(D4="F","",1)</f>
        <v/>
      </c>
      <c r="F5" s="3" t="s">
        <v>132</v>
      </c>
      <c r="G5" s="61">
        <f>入力!C17</f>
        <v>0</v>
      </c>
      <c r="H5" t="e">
        <f>SUM(J5:K5)</f>
        <v>#VALUE!</v>
      </c>
      <c r="I5" s="37">
        <f>DATE(YEAR(G5)+5,MONTH(G5),DAY(G5)-1)</f>
        <v>1826</v>
      </c>
      <c r="J5" s="36">
        <f>IF(G5="未定",2,IF(I5&lt;I3,1,2))</f>
        <v>1</v>
      </c>
      <c r="K5" s="36" t="e">
        <f>IF(G5="未定",2,IF(I5&lt;I4,1,2))</f>
        <v>#VALUE!</v>
      </c>
    </row>
    <row r="6" spans="2:11" x14ac:dyDescent="0.4">
      <c r="B6" s="4" t="s">
        <v>119</v>
      </c>
      <c r="C6" s="59"/>
      <c r="F6" s="3" t="s">
        <v>133</v>
      </c>
      <c r="G6" s="37" t="str">
        <f>IF($D$5="","",IFERROR(VLOOKUP(MIN($H$3:$H$5),$H$3:$I$5,2,FALSE),""))</f>
        <v/>
      </c>
    </row>
    <row r="7" spans="2:11" x14ac:dyDescent="0.4">
      <c r="B7" s="4" t="s">
        <v>117</v>
      </c>
      <c r="C7" s="60" t="str">
        <f>G6</f>
        <v/>
      </c>
    </row>
    <row r="8" spans="2:11" x14ac:dyDescent="0.4">
      <c r="C8" s="35"/>
    </row>
    <row r="12" spans="2:11" x14ac:dyDescent="0.4">
      <c r="B12" s="3" t="s">
        <v>137</v>
      </c>
      <c r="E12" s="66"/>
      <c r="F12" s="67"/>
      <c r="G12" s="67"/>
    </row>
    <row r="13" spans="2:11" x14ac:dyDescent="0.4">
      <c r="B13" t="s">
        <v>138</v>
      </c>
      <c r="C13" t="b">
        <v>0</v>
      </c>
      <c r="E13" s="66"/>
      <c r="F13" s="67"/>
      <c r="G13" s="67"/>
    </row>
    <row r="14" spans="2:11" x14ac:dyDescent="0.4">
      <c r="B14" t="s">
        <v>139</v>
      </c>
      <c r="C14" t="b">
        <v>0</v>
      </c>
      <c r="E14" s="66"/>
      <c r="F14" s="67"/>
      <c r="G14" s="67"/>
    </row>
    <row r="15" spans="2:11" x14ac:dyDescent="0.4">
      <c r="B15" t="s">
        <v>140</v>
      </c>
      <c r="C15" t="b">
        <v>0</v>
      </c>
    </row>
    <row r="16" spans="2:11" x14ac:dyDescent="0.4">
      <c r="B16" t="s">
        <v>141</v>
      </c>
      <c r="C16" t="b">
        <v>0</v>
      </c>
    </row>
    <row r="17" spans="2:3" x14ac:dyDescent="0.4">
      <c r="B17" t="s">
        <v>142</v>
      </c>
      <c r="C17" t="b">
        <v>0</v>
      </c>
    </row>
    <row r="18" spans="2:3" x14ac:dyDescent="0.4">
      <c r="B18" t="s">
        <v>143</v>
      </c>
      <c r="C18" t="b">
        <v>0</v>
      </c>
    </row>
    <row r="19" spans="2:3" x14ac:dyDescent="0.4">
      <c r="B19" t="s">
        <v>144</v>
      </c>
      <c r="C19" t="b">
        <v>0</v>
      </c>
    </row>
    <row r="20" spans="2:3" x14ac:dyDescent="0.4">
      <c r="B20" t="s">
        <v>145</v>
      </c>
      <c r="C20" t="b">
        <v>0</v>
      </c>
    </row>
  </sheetData>
  <mergeCells count="2">
    <mergeCell ref="G2:K2"/>
    <mergeCell ref="B2:C2"/>
  </mergeCells>
  <phoneticPr fontId="1"/>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485775</xdr:colOff>
                    <xdr:row>1</xdr:row>
                    <xdr:rowOff>228600</xdr:rowOff>
                  </from>
                  <to>
                    <xdr:col>2</xdr:col>
                    <xdr:colOff>790575</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G89"/>
  <sheetViews>
    <sheetView zoomScale="80" zoomScaleNormal="80" workbookViewId="0">
      <selection activeCell="I28" sqref="I28:AB29"/>
    </sheetView>
  </sheetViews>
  <sheetFormatPr defaultRowHeight="18.75" x14ac:dyDescent="0.4"/>
  <cols>
    <col min="1" max="1" width="9" style="15"/>
    <col min="2" max="2" width="40.125" style="15" bestFit="1" customWidth="1"/>
    <col min="3" max="3" width="33.875" style="15" bestFit="1" customWidth="1"/>
    <col min="4" max="6" width="40.125" style="15" bestFit="1" customWidth="1"/>
    <col min="7" max="7" width="13" style="15" bestFit="1" customWidth="1"/>
    <col min="8" max="9" width="9" style="15"/>
    <col min="10" max="10" width="40.125" style="15" bestFit="1" customWidth="1"/>
    <col min="11" max="16384" width="9" style="15"/>
  </cols>
  <sheetData>
    <row r="2" spans="2:7" x14ac:dyDescent="0.4">
      <c r="B2" s="12" t="s">
        <v>60</v>
      </c>
      <c r="C2" s="13" t="s">
        <v>61</v>
      </c>
      <c r="D2" s="12" t="s">
        <v>62</v>
      </c>
      <c r="E2" s="12" t="s">
        <v>63</v>
      </c>
      <c r="F2" s="14" t="s">
        <v>66</v>
      </c>
      <c r="G2" s="15" t="s">
        <v>84</v>
      </c>
    </row>
    <row r="3" spans="2:7" x14ac:dyDescent="0.4">
      <c r="B3" s="16" t="s">
        <v>64</v>
      </c>
      <c r="C3" s="17">
        <v>1988</v>
      </c>
      <c r="D3" s="17">
        <f>IF(入力!E7="元",1,入力!E7)</f>
        <v>0</v>
      </c>
      <c r="E3" s="17">
        <f>C3+D3</f>
        <v>1988</v>
      </c>
      <c r="F3" s="11" t="str">
        <f>IFERROR(IF(入力!E7="","",VLOOKUP(入力!C7,セミナー!B3:E4,4)),"")</f>
        <v/>
      </c>
      <c r="G3" s="15" t="e">
        <f>VLOOKUP(入力!C8,B8:D19,2,FALSE)</f>
        <v>#N/A</v>
      </c>
    </row>
    <row r="4" spans="2:7" x14ac:dyDescent="0.4">
      <c r="B4" s="16" t="s">
        <v>65</v>
      </c>
      <c r="C4" s="17">
        <v>2018</v>
      </c>
      <c r="D4" s="17">
        <f>IF(入力!E7="元",1,入力!E7)</f>
        <v>0</v>
      </c>
      <c r="E4" s="17">
        <f>C4+D4</f>
        <v>2018</v>
      </c>
      <c r="F4" s="15" t="str">
        <f>F3&amp;"年3月31日"</f>
        <v>年3月31日</v>
      </c>
      <c r="G4" s="15" t="e">
        <f>VLOOKUP(入力!C8,B8:D19,3,FALSE)</f>
        <v>#N/A</v>
      </c>
    </row>
    <row r="6" spans="2:7" x14ac:dyDescent="0.4">
      <c r="B6" s="147" t="s">
        <v>90</v>
      </c>
      <c r="C6" s="147"/>
      <c r="D6" s="147"/>
    </row>
    <row r="7" spans="2:7" x14ac:dyDescent="0.4">
      <c r="B7" s="11" t="str">
        <f>F3</f>
        <v/>
      </c>
      <c r="C7" s="11" t="s">
        <v>86</v>
      </c>
      <c r="D7" s="11" t="s">
        <v>87</v>
      </c>
    </row>
    <row r="8" spans="2:7" x14ac:dyDescent="0.4">
      <c r="B8" s="11" t="e">
        <f>HLOOKUP($F$3,$B$23:$F$35,2,FALSE)</f>
        <v>#N/A</v>
      </c>
      <c r="C8" s="11" t="str">
        <f t="shared" ref="C8:C16" si="0">IFERROR(VLOOKUP($B$7&amp;B8,$B$38:$D$89,2,FALSE),"")</f>
        <v/>
      </c>
      <c r="D8" s="11" t="str">
        <f>IFERROR(IF(VLOOKUP($B$7&amp;B8,$B$38:$D$89,3,FALSE)=0,"",VLOOKUP($B$7&amp;B8,$B$38:$D$89,3,FALSE)),"")</f>
        <v/>
      </c>
    </row>
    <row r="9" spans="2:7" x14ac:dyDescent="0.4">
      <c r="B9" s="11" t="e">
        <f>HLOOKUP($F$3,$B$23:$F$35,3,FALSE)</f>
        <v>#N/A</v>
      </c>
      <c r="C9" s="11" t="str">
        <f t="shared" si="0"/>
        <v/>
      </c>
      <c r="D9" s="11" t="str">
        <f t="shared" ref="D9:D19" si="1">IFERROR(IF(VLOOKUP($B$7&amp;B9,$B$38:$D$89,3,FALSE)=0,"",VLOOKUP($B$7&amp;B9,$B$38:$D$89,3,FALSE)),"")</f>
        <v/>
      </c>
    </row>
    <row r="10" spans="2:7" x14ac:dyDescent="0.4">
      <c r="B10" s="11" t="e">
        <f>HLOOKUP($F$3,$B$23:$F$35,4,FALSE)</f>
        <v>#N/A</v>
      </c>
      <c r="C10" s="11" t="str">
        <f t="shared" si="0"/>
        <v/>
      </c>
      <c r="D10" s="11" t="str">
        <f t="shared" si="1"/>
        <v/>
      </c>
    </row>
    <row r="11" spans="2:7" x14ac:dyDescent="0.4">
      <c r="B11" s="11" t="e">
        <f>HLOOKUP($F$3,$B$23:$F$35,5,FALSE)</f>
        <v>#N/A</v>
      </c>
      <c r="C11" s="11" t="str">
        <f t="shared" si="0"/>
        <v/>
      </c>
      <c r="D11" s="11" t="str">
        <f t="shared" si="1"/>
        <v/>
      </c>
    </row>
    <row r="12" spans="2:7" x14ac:dyDescent="0.4">
      <c r="B12" s="11" t="e">
        <f>HLOOKUP($F$3,$B$23:$F$35,6,FALSE)</f>
        <v>#N/A</v>
      </c>
      <c r="C12" s="11" t="str">
        <f t="shared" si="0"/>
        <v/>
      </c>
      <c r="D12" s="11" t="str">
        <f t="shared" si="1"/>
        <v/>
      </c>
    </row>
    <row r="13" spans="2:7" x14ac:dyDescent="0.4">
      <c r="B13" s="11" t="e">
        <f>HLOOKUP($F$3,$B$23:$F$35,7,FALSE)</f>
        <v>#N/A</v>
      </c>
      <c r="C13" s="11" t="str">
        <f t="shared" si="0"/>
        <v/>
      </c>
      <c r="D13" s="11" t="str">
        <f t="shared" si="1"/>
        <v/>
      </c>
    </row>
    <row r="14" spans="2:7" x14ac:dyDescent="0.4">
      <c r="B14" s="11" t="e">
        <f>HLOOKUP($F$3,$B$23:$F$35,8,FALSE)</f>
        <v>#N/A</v>
      </c>
      <c r="C14" s="11" t="str">
        <f t="shared" si="0"/>
        <v/>
      </c>
      <c r="D14" s="11" t="str">
        <f t="shared" si="1"/>
        <v/>
      </c>
    </row>
    <row r="15" spans="2:7" x14ac:dyDescent="0.4">
      <c r="B15" s="11" t="e">
        <f>HLOOKUP($F$3,$B$23:$F$35,9,FALSE)</f>
        <v>#N/A</v>
      </c>
      <c r="C15" s="11" t="str">
        <f t="shared" si="0"/>
        <v/>
      </c>
      <c r="D15" s="11" t="str">
        <f t="shared" si="1"/>
        <v/>
      </c>
    </row>
    <row r="16" spans="2:7" x14ac:dyDescent="0.4">
      <c r="B16" s="11" t="e">
        <f>HLOOKUP($F$3,$B$23:$F$35,10,FALSE)</f>
        <v>#N/A</v>
      </c>
      <c r="C16" s="11" t="str">
        <f t="shared" si="0"/>
        <v/>
      </c>
      <c r="D16" s="11" t="str">
        <f t="shared" si="1"/>
        <v/>
      </c>
    </row>
    <row r="17" spans="2:6" x14ac:dyDescent="0.4">
      <c r="B17" s="11" t="e">
        <f>IF(HLOOKUP($F$3,$B$23:$F$35,11,FALSE)=0,"",HLOOKUP($F$3,$B$23:$F$35,11,FALSE))</f>
        <v>#N/A</v>
      </c>
      <c r="C17" s="11" t="str">
        <f>IFERROR(VLOOKUP($B$7&amp;B17,$B$38:$D$89,2,FALSE),"")</f>
        <v/>
      </c>
      <c r="D17" s="11" t="str">
        <f t="shared" si="1"/>
        <v/>
      </c>
    </row>
    <row r="18" spans="2:6" x14ac:dyDescent="0.4">
      <c r="B18" s="11" t="e">
        <f>IF(HLOOKUP($F$3,$B$23:$F$35,12,FALSE)=0,"",HLOOKUP($F$3,$B$23:$F$35,12,FALSE))</f>
        <v>#N/A</v>
      </c>
      <c r="C18" s="11" t="str">
        <f>IFERROR(VLOOKUP($B$7&amp;B18,$B$38:$D$89,2,FALSE),"")</f>
        <v/>
      </c>
      <c r="D18" s="11" t="str">
        <f t="shared" si="1"/>
        <v/>
      </c>
    </row>
    <row r="19" spans="2:6" x14ac:dyDescent="0.4">
      <c r="B19" s="11" t="e">
        <f>IF(HLOOKUP($F$3,$B$23:$F$35,13,FALSE)=0,"",HLOOKUP($F$3,$B$23:$F$35,13,FALSE))</f>
        <v>#N/A</v>
      </c>
      <c r="C19" s="11" t="str">
        <f>IFERROR(VLOOKUP($B$7&amp;B19,$B$38:$D$89,2,FALSE),"")</f>
        <v/>
      </c>
      <c r="D19" s="11" t="str">
        <f t="shared" si="1"/>
        <v/>
      </c>
    </row>
    <row r="22" spans="2:6" x14ac:dyDescent="0.4">
      <c r="B22" s="146" t="s">
        <v>89</v>
      </c>
      <c r="C22" s="146"/>
      <c r="D22" s="146"/>
      <c r="E22" s="146"/>
      <c r="F22" s="146"/>
    </row>
    <row r="23" spans="2:6" x14ac:dyDescent="0.4">
      <c r="B23" s="24">
        <v>2022</v>
      </c>
      <c r="C23" s="26">
        <v>2021</v>
      </c>
      <c r="D23" s="26">
        <v>2020</v>
      </c>
      <c r="E23" s="26">
        <v>2019</v>
      </c>
      <c r="F23" s="22">
        <v>2018</v>
      </c>
    </row>
    <row r="24" spans="2:6" x14ac:dyDescent="0.4">
      <c r="B24" s="24" t="s">
        <v>67</v>
      </c>
      <c r="C24" s="26" t="s">
        <v>67</v>
      </c>
      <c r="D24" s="26" t="s">
        <v>67</v>
      </c>
      <c r="E24" s="26" t="s">
        <v>67</v>
      </c>
      <c r="F24" s="22" t="s">
        <v>67</v>
      </c>
    </row>
    <row r="25" spans="2:6" x14ac:dyDescent="0.4">
      <c r="B25" s="24" t="s">
        <v>68</v>
      </c>
      <c r="C25" s="26" t="s">
        <v>68</v>
      </c>
      <c r="D25" s="26" t="s">
        <v>68</v>
      </c>
      <c r="E25" s="26" t="s">
        <v>68</v>
      </c>
      <c r="F25" s="22" t="s">
        <v>68</v>
      </c>
    </row>
    <row r="26" spans="2:6" x14ac:dyDescent="0.4">
      <c r="B26" s="24" t="s">
        <v>51</v>
      </c>
      <c r="C26" s="26" t="s">
        <v>51</v>
      </c>
      <c r="D26" s="26" t="s">
        <v>52</v>
      </c>
      <c r="E26" s="26" t="s">
        <v>52</v>
      </c>
      <c r="F26" s="22" t="s">
        <v>52</v>
      </c>
    </row>
    <row r="27" spans="2:6" x14ac:dyDescent="0.4">
      <c r="B27" s="24" t="s">
        <v>52</v>
      </c>
      <c r="C27" s="26" t="s">
        <v>52</v>
      </c>
      <c r="D27" s="26" t="s">
        <v>53</v>
      </c>
      <c r="E27" s="26" t="s">
        <v>53</v>
      </c>
      <c r="F27" s="22" t="s">
        <v>53</v>
      </c>
    </row>
    <row r="28" spans="2:6" x14ac:dyDescent="0.4">
      <c r="B28" s="24" t="s">
        <v>53</v>
      </c>
      <c r="C28" s="26" t="s">
        <v>53</v>
      </c>
      <c r="D28" s="27" t="s">
        <v>54</v>
      </c>
      <c r="E28" s="27" t="s">
        <v>54</v>
      </c>
      <c r="F28" s="23" t="s">
        <v>54</v>
      </c>
    </row>
    <row r="29" spans="2:6" x14ac:dyDescent="0.4">
      <c r="B29" s="25" t="s">
        <v>54</v>
      </c>
      <c r="C29" s="27" t="s">
        <v>54</v>
      </c>
      <c r="D29" s="26" t="s">
        <v>55</v>
      </c>
      <c r="E29" s="26" t="s">
        <v>55</v>
      </c>
      <c r="F29" s="22" t="s">
        <v>55</v>
      </c>
    </row>
    <row r="30" spans="2:6" x14ac:dyDescent="0.4">
      <c r="B30" s="24" t="s">
        <v>78</v>
      </c>
      <c r="C30" s="26" t="s">
        <v>55</v>
      </c>
      <c r="D30" s="27" t="s">
        <v>56</v>
      </c>
      <c r="E30" s="27" t="s">
        <v>56</v>
      </c>
      <c r="F30" s="23" t="s">
        <v>56</v>
      </c>
    </row>
    <row r="31" spans="2:6" x14ac:dyDescent="0.4">
      <c r="B31" s="25" t="s">
        <v>56</v>
      </c>
      <c r="C31" s="27" t="s">
        <v>56</v>
      </c>
      <c r="D31" s="26" t="s">
        <v>57</v>
      </c>
      <c r="E31" s="26" t="s">
        <v>69</v>
      </c>
      <c r="F31" s="26" t="s">
        <v>57</v>
      </c>
    </row>
    <row r="32" spans="2:6" x14ac:dyDescent="0.4">
      <c r="B32" s="24" t="s">
        <v>57</v>
      </c>
      <c r="C32" s="26" t="s">
        <v>57</v>
      </c>
      <c r="D32" s="26" t="s">
        <v>69</v>
      </c>
      <c r="E32" s="26" t="s">
        <v>59</v>
      </c>
      <c r="F32" s="26" t="s">
        <v>69</v>
      </c>
    </row>
    <row r="33" spans="2:6" x14ac:dyDescent="0.4">
      <c r="B33" s="24" t="s">
        <v>58</v>
      </c>
      <c r="C33" s="26" t="s">
        <v>69</v>
      </c>
      <c r="D33" s="26" t="s">
        <v>59</v>
      </c>
      <c r="F33" s="26" t="s">
        <v>59</v>
      </c>
    </row>
    <row r="34" spans="2:6" x14ac:dyDescent="0.4">
      <c r="B34" s="24" t="s">
        <v>69</v>
      </c>
      <c r="C34" s="26" t="s">
        <v>59</v>
      </c>
    </row>
    <row r="35" spans="2:6" x14ac:dyDescent="0.4">
      <c r="B35" s="24" t="s">
        <v>59</v>
      </c>
      <c r="C35" s="31"/>
      <c r="D35" s="31"/>
      <c r="E35" s="31"/>
      <c r="F35" s="31"/>
    </row>
    <row r="37" spans="2:6" x14ac:dyDescent="0.4">
      <c r="B37" s="147" t="s">
        <v>91</v>
      </c>
      <c r="C37" s="147"/>
      <c r="D37" s="147"/>
    </row>
    <row r="38" spans="2:6" x14ac:dyDescent="0.4">
      <c r="B38" s="11" t="str">
        <f t="shared" ref="B38:B49" si="2">$B$23&amp;B24</f>
        <v>2022（株）アイ・エス・オー</v>
      </c>
      <c r="C38" s="11" t="s">
        <v>70</v>
      </c>
      <c r="D38" s="11" t="s">
        <v>71</v>
      </c>
    </row>
    <row r="39" spans="2:6" x14ac:dyDescent="0.4">
      <c r="B39" s="11" t="str">
        <f t="shared" si="2"/>
        <v>2022銀座セカンドライフ（株）</v>
      </c>
      <c r="C39" s="11" t="s">
        <v>72</v>
      </c>
      <c r="D39" s="11"/>
    </row>
    <row r="40" spans="2:6" x14ac:dyDescent="0.4">
      <c r="B40" s="11" t="str">
        <f t="shared" si="2"/>
        <v>2022横浜信用金庫</v>
      </c>
      <c r="C40" s="11" t="s">
        <v>74</v>
      </c>
      <c r="D40" s="11"/>
    </row>
    <row r="41" spans="2:6" x14ac:dyDescent="0.4">
      <c r="B41" s="11" t="str">
        <f t="shared" si="2"/>
        <v>2022（公財）神奈川産業振興センター</v>
      </c>
      <c r="C41" s="11" t="s">
        <v>75</v>
      </c>
      <c r="D41" s="11" t="s">
        <v>85</v>
      </c>
    </row>
    <row r="42" spans="2:6" x14ac:dyDescent="0.4">
      <c r="B42" s="11" t="str">
        <f t="shared" si="2"/>
        <v>2022横浜商工会議所</v>
      </c>
      <c r="C42" s="11" t="s">
        <v>76</v>
      </c>
      <c r="D42" s="11"/>
    </row>
    <row r="43" spans="2:6" x14ac:dyDescent="0.4">
      <c r="B43" s="11" t="str">
        <f t="shared" si="2"/>
        <v>2022関内イノベーションイニシアティブ（株）</v>
      </c>
      <c r="C43" s="11" t="s">
        <v>77</v>
      </c>
      <c r="D43" s="11"/>
    </row>
    <row r="44" spans="2:6" x14ac:dyDescent="0.4">
      <c r="B44" s="11" t="str">
        <f t="shared" si="2"/>
        <v>2022（株）横浜銀行</v>
      </c>
      <c r="C44" s="11" t="s">
        <v>79</v>
      </c>
      <c r="D44" s="11"/>
    </row>
    <row r="45" spans="2:6" x14ac:dyDescent="0.4">
      <c r="B45" s="11" t="str">
        <f t="shared" si="2"/>
        <v>2022（公財）横浜市男女共同参画推進協会</v>
      </c>
      <c r="C45" s="11" t="s">
        <v>80</v>
      </c>
      <c r="D45" s="11"/>
    </row>
    <row r="46" spans="2:6" x14ac:dyDescent="0.4">
      <c r="B46" s="11" t="str">
        <f t="shared" si="2"/>
        <v>2022（特非）横浜中小企業診断士会</v>
      </c>
      <c r="C46" s="11" t="s">
        <v>81</v>
      </c>
      <c r="D46" s="11"/>
    </row>
    <row r="47" spans="2:6" x14ac:dyDescent="0.4">
      <c r="B47" s="11" t="str">
        <f t="shared" si="2"/>
        <v>2022ブルーコンパス（株）</v>
      </c>
      <c r="C47" s="11" t="s">
        <v>82</v>
      </c>
      <c r="D47" s="11"/>
    </row>
    <row r="48" spans="2:6" x14ac:dyDescent="0.4">
      <c r="B48" s="11" t="str">
        <f t="shared" si="2"/>
        <v>2022（公財）横浜企業経営支援財団</v>
      </c>
      <c r="C48" s="11" t="s">
        <v>73</v>
      </c>
      <c r="D48" s="11"/>
    </row>
    <row r="49" spans="2:4" ht="19.5" thickBot="1" x14ac:dyDescent="0.45">
      <c r="B49" s="29" t="str">
        <f t="shared" si="2"/>
        <v>2022横浜市</v>
      </c>
      <c r="C49" s="29" t="s">
        <v>83</v>
      </c>
      <c r="D49" s="29"/>
    </row>
    <row r="50" spans="2:4" ht="19.5" thickTop="1" x14ac:dyDescent="0.4">
      <c r="B50" s="30" t="str">
        <f t="shared" ref="B50:B60" si="3">$C$23&amp;C24</f>
        <v>2021（株）アイ・エス・オー</v>
      </c>
      <c r="C50" s="28" t="s">
        <v>71</v>
      </c>
      <c r="D50" s="28"/>
    </row>
    <row r="51" spans="2:4" x14ac:dyDescent="0.4">
      <c r="B51" s="11" t="str">
        <f t="shared" si="3"/>
        <v>2021銀座セカンドライフ（株）</v>
      </c>
      <c r="C51" s="11" t="s">
        <v>92</v>
      </c>
      <c r="D51" s="11"/>
    </row>
    <row r="52" spans="2:4" x14ac:dyDescent="0.4">
      <c r="B52" s="11" t="str">
        <f t="shared" si="3"/>
        <v>2021横浜信用金庫</v>
      </c>
      <c r="C52" s="11" t="s">
        <v>99</v>
      </c>
      <c r="D52" s="11"/>
    </row>
    <row r="53" spans="2:4" x14ac:dyDescent="0.4">
      <c r="B53" s="11" t="str">
        <f t="shared" si="3"/>
        <v>2021（公財）神奈川産業振興センター</v>
      </c>
      <c r="C53" s="11" t="s">
        <v>95</v>
      </c>
      <c r="D53" s="11" t="s">
        <v>85</v>
      </c>
    </row>
    <row r="54" spans="2:4" x14ac:dyDescent="0.4">
      <c r="B54" s="11" t="str">
        <f t="shared" si="3"/>
        <v>2021横浜商工会議所</v>
      </c>
      <c r="C54" s="11" t="s">
        <v>96</v>
      </c>
      <c r="D54" s="11"/>
    </row>
    <row r="55" spans="2:4" x14ac:dyDescent="0.4">
      <c r="B55" s="11" t="str">
        <f t="shared" si="3"/>
        <v>2021関内イノベーションイニシアティブ（株）</v>
      </c>
      <c r="C55" s="11" t="s">
        <v>93</v>
      </c>
      <c r="D55" s="11"/>
    </row>
    <row r="56" spans="2:4" x14ac:dyDescent="0.4">
      <c r="B56" s="11" t="str">
        <f t="shared" si="3"/>
        <v>2021横浜銀行（株）</v>
      </c>
      <c r="C56" s="11" t="s">
        <v>94</v>
      </c>
      <c r="D56" s="11"/>
    </row>
    <row r="57" spans="2:4" x14ac:dyDescent="0.4">
      <c r="B57" s="11" t="str">
        <f t="shared" si="3"/>
        <v>2021（公財）横浜市男女共同参画推進協会</v>
      </c>
      <c r="C57" s="11" t="s">
        <v>98</v>
      </c>
      <c r="D57" s="11"/>
    </row>
    <row r="58" spans="2:4" x14ac:dyDescent="0.4">
      <c r="B58" s="11" t="str">
        <f t="shared" si="3"/>
        <v>2021（特非）横浜中小企業診断士会</v>
      </c>
      <c r="C58" s="11" t="s">
        <v>100</v>
      </c>
      <c r="D58" s="11"/>
    </row>
    <row r="59" spans="2:4" x14ac:dyDescent="0.4">
      <c r="B59" s="11" t="str">
        <f t="shared" si="3"/>
        <v>2021（公財）横浜企業経営支援財団</v>
      </c>
      <c r="C59" s="11" t="s">
        <v>97</v>
      </c>
      <c r="D59" s="11"/>
    </row>
    <row r="60" spans="2:4" ht="19.5" thickBot="1" x14ac:dyDescent="0.45">
      <c r="B60" s="29" t="str">
        <f t="shared" si="3"/>
        <v>2021横浜市</v>
      </c>
      <c r="C60" s="29" t="s">
        <v>83</v>
      </c>
      <c r="D60" s="34" t="s">
        <v>101</v>
      </c>
    </row>
    <row r="61" spans="2:4" ht="19.5" thickTop="1" x14ac:dyDescent="0.4">
      <c r="B61" s="30" t="str">
        <f>$D$23&amp;D24</f>
        <v>2020（株）アイ・エス・オー</v>
      </c>
      <c r="C61" s="28" t="s">
        <v>105</v>
      </c>
      <c r="D61" s="28"/>
    </row>
    <row r="62" spans="2:4" x14ac:dyDescent="0.4">
      <c r="B62" s="11" t="str">
        <f t="shared" ref="B62" si="4">$D$23&amp;D25</f>
        <v>2020銀座セカンドライフ（株）</v>
      </c>
      <c r="C62" s="11" t="s">
        <v>72</v>
      </c>
      <c r="D62" s="11"/>
    </row>
    <row r="63" spans="2:4" x14ac:dyDescent="0.4">
      <c r="B63" s="11" t="str">
        <f t="shared" ref="B63:B70" si="5">$D$23&amp;D26</f>
        <v>2020（公財）神奈川産業振興センター</v>
      </c>
      <c r="C63" s="11" t="s">
        <v>95</v>
      </c>
      <c r="D63" s="11" t="s">
        <v>85</v>
      </c>
    </row>
    <row r="64" spans="2:4" x14ac:dyDescent="0.4">
      <c r="B64" s="11" t="str">
        <f t="shared" si="5"/>
        <v>2020横浜商工会議所</v>
      </c>
      <c r="C64" s="11" t="s">
        <v>102</v>
      </c>
      <c r="D64" s="11"/>
    </row>
    <row r="65" spans="2:4" x14ac:dyDescent="0.4">
      <c r="B65" s="11" t="str">
        <f t="shared" si="5"/>
        <v>2020関内イノベーションイニシアティブ（株）</v>
      </c>
      <c r="C65" s="11" t="s">
        <v>106</v>
      </c>
      <c r="D65" s="11"/>
    </row>
    <row r="66" spans="2:4" x14ac:dyDescent="0.4">
      <c r="B66" s="11" t="str">
        <f t="shared" si="5"/>
        <v>2020横浜銀行（株）</v>
      </c>
      <c r="C66" s="11" t="s">
        <v>103</v>
      </c>
      <c r="D66" s="11"/>
    </row>
    <row r="67" spans="2:4" x14ac:dyDescent="0.4">
      <c r="B67" s="11" t="str">
        <f t="shared" si="5"/>
        <v>2020（公財）横浜市男女共同参画推進協会</v>
      </c>
      <c r="C67" s="11" t="s">
        <v>104</v>
      </c>
      <c r="D67" s="11"/>
    </row>
    <row r="68" spans="2:4" x14ac:dyDescent="0.4">
      <c r="B68" s="11" t="str">
        <f t="shared" si="5"/>
        <v>2020（特非）横浜中小企業診断士会</v>
      </c>
      <c r="C68" s="11" t="s">
        <v>100</v>
      </c>
      <c r="D68" s="11"/>
    </row>
    <row r="69" spans="2:4" x14ac:dyDescent="0.4">
      <c r="B69" s="11" t="str">
        <f t="shared" si="5"/>
        <v>2020（公財）横浜企業経営支援財団</v>
      </c>
      <c r="C69" s="11" t="s">
        <v>108</v>
      </c>
      <c r="D69" s="11"/>
    </row>
    <row r="70" spans="2:4" ht="19.5" thickBot="1" x14ac:dyDescent="0.45">
      <c r="B70" s="29" t="str">
        <f t="shared" si="5"/>
        <v>2020横浜市</v>
      </c>
      <c r="C70" s="29" t="s">
        <v>116</v>
      </c>
      <c r="D70" s="29" t="s">
        <v>107</v>
      </c>
    </row>
    <row r="71" spans="2:4" ht="19.5" thickTop="1" x14ac:dyDescent="0.4">
      <c r="B71" s="30" t="str">
        <f>$E$23&amp;E24</f>
        <v>2019（株）アイ・エス・オー</v>
      </c>
      <c r="C71" s="28" t="s">
        <v>111</v>
      </c>
      <c r="D71" s="28"/>
    </row>
    <row r="72" spans="2:4" x14ac:dyDescent="0.4">
      <c r="B72" s="32" t="str">
        <f t="shared" ref="B72:B77" si="6">$E$23&amp;E25</f>
        <v>2019銀座セカンドライフ（株）</v>
      </c>
      <c r="C72" s="11" t="s">
        <v>72</v>
      </c>
      <c r="D72" s="11"/>
    </row>
    <row r="73" spans="2:4" x14ac:dyDescent="0.4">
      <c r="B73" s="32" t="str">
        <f t="shared" si="6"/>
        <v>2019（公財）神奈川産業振興センター</v>
      </c>
      <c r="C73" s="11" t="s">
        <v>95</v>
      </c>
      <c r="D73" s="11" t="s">
        <v>85</v>
      </c>
    </row>
    <row r="74" spans="2:4" x14ac:dyDescent="0.4">
      <c r="B74" s="32" t="str">
        <f t="shared" si="6"/>
        <v>2019横浜商工会議所</v>
      </c>
      <c r="C74" s="11" t="s">
        <v>102</v>
      </c>
      <c r="D74" s="11"/>
    </row>
    <row r="75" spans="2:4" x14ac:dyDescent="0.4">
      <c r="B75" s="32" t="str">
        <f t="shared" si="6"/>
        <v>2019関内イノベーションイニシアティブ（株）</v>
      </c>
      <c r="C75" s="11" t="s">
        <v>106</v>
      </c>
      <c r="D75" s="11"/>
    </row>
    <row r="76" spans="2:4" x14ac:dyDescent="0.4">
      <c r="B76" s="32" t="str">
        <f t="shared" si="6"/>
        <v>2019横浜銀行（株）</v>
      </c>
      <c r="C76" s="11" t="s">
        <v>110</v>
      </c>
      <c r="D76" s="11"/>
    </row>
    <row r="77" spans="2:4" x14ac:dyDescent="0.4">
      <c r="B77" s="32" t="str">
        <f t="shared" si="6"/>
        <v>2019（公財）横浜市男女共同参画推進協会</v>
      </c>
      <c r="C77" s="11" t="s">
        <v>80</v>
      </c>
      <c r="D77" s="11"/>
    </row>
    <row r="78" spans="2:4" x14ac:dyDescent="0.4">
      <c r="B78" s="32" t="str">
        <f>$E$23&amp;E31</f>
        <v>2019（公財）横浜企業経営支援財団</v>
      </c>
      <c r="C78" s="11" t="s">
        <v>73</v>
      </c>
      <c r="D78" s="11"/>
    </row>
    <row r="79" spans="2:4" ht="19.5" thickBot="1" x14ac:dyDescent="0.45">
      <c r="B79" s="33" t="str">
        <f>$E$23&amp;E32</f>
        <v>2019横浜市</v>
      </c>
      <c r="C79" s="29" t="s">
        <v>109</v>
      </c>
      <c r="D79" s="29"/>
    </row>
    <row r="80" spans="2:4" ht="19.5" thickTop="1" x14ac:dyDescent="0.4">
      <c r="B80" s="30" t="str">
        <f>$F$23&amp;F24</f>
        <v>2018（株）アイ・エス・オー</v>
      </c>
      <c r="C80" s="28" t="s">
        <v>111</v>
      </c>
      <c r="D80" s="28"/>
    </row>
    <row r="81" spans="2:4" x14ac:dyDescent="0.4">
      <c r="B81" s="11" t="str">
        <f t="shared" ref="B81:B88" si="7">$F$23&amp;F25</f>
        <v>2018銀座セカンドライフ（株）</v>
      </c>
      <c r="C81" s="11" t="s">
        <v>114</v>
      </c>
      <c r="D81" s="11"/>
    </row>
    <row r="82" spans="2:4" x14ac:dyDescent="0.4">
      <c r="B82" s="11" t="str">
        <f t="shared" si="7"/>
        <v>2018（公財）神奈川産業振興センター</v>
      </c>
      <c r="C82" s="11" t="s">
        <v>113</v>
      </c>
      <c r="D82" s="11" t="s">
        <v>112</v>
      </c>
    </row>
    <row r="83" spans="2:4" x14ac:dyDescent="0.4">
      <c r="B83" s="11" t="str">
        <f t="shared" si="7"/>
        <v>2018横浜商工会議所</v>
      </c>
      <c r="C83" s="11" t="s">
        <v>102</v>
      </c>
      <c r="D83" s="11"/>
    </row>
    <row r="84" spans="2:4" x14ac:dyDescent="0.4">
      <c r="B84" s="11" t="str">
        <f t="shared" si="7"/>
        <v>2018関内イノベーションイニシアティブ（株）</v>
      </c>
      <c r="C84" s="11" t="s">
        <v>115</v>
      </c>
      <c r="D84" s="11"/>
    </row>
    <row r="85" spans="2:4" x14ac:dyDescent="0.4">
      <c r="B85" s="11" t="str">
        <f t="shared" si="7"/>
        <v>2018横浜銀行（株）</v>
      </c>
      <c r="C85" s="11" t="s">
        <v>110</v>
      </c>
      <c r="D85" s="11"/>
    </row>
    <row r="86" spans="2:4" x14ac:dyDescent="0.4">
      <c r="B86" s="11" t="str">
        <f t="shared" si="7"/>
        <v>2018（公財）横浜市男女共同参画推進協会</v>
      </c>
      <c r="C86" s="11" t="s">
        <v>80</v>
      </c>
      <c r="D86" s="11"/>
    </row>
    <row r="87" spans="2:4" x14ac:dyDescent="0.4">
      <c r="B87" s="11" t="str">
        <f t="shared" si="7"/>
        <v>2018（特非）横浜中小企業診断士会</v>
      </c>
      <c r="C87" s="11" t="s">
        <v>100</v>
      </c>
      <c r="D87" s="11"/>
    </row>
    <row r="88" spans="2:4" x14ac:dyDescent="0.4">
      <c r="B88" s="11" t="str">
        <f t="shared" si="7"/>
        <v>2018（公財）横浜企業経営支援財団</v>
      </c>
      <c r="C88" s="11" t="s">
        <v>73</v>
      </c>
      <c r="D88" s="11"/>
    </row>
    <row r="89" spans="2:4" x14ac:dyDescent="0.4">
      <c r="B89" s="11" t="str">
        <f>$F$23&amp;F33</f>
        <v>2018横浜市</v>
      </c>
      <c r="C89" s="11" t="s">
        <v>116</v>
      </c>
      <c r="D89" s="11"/>
    </row>
  </sheetData>
  <sheetProtection selectLockedCells="1"/>
  <mergeCells count="3">
    <mergeCell ref="B22:F22"/>
    <mergeCell ref="B6:D6"/>
    <mergeCell ref="B37:D37"/>
  </mergeCells>
  <phoneticPr fontId="1"/>
  <conditionalFormatting sqref="C10:H10">
    <cfRule type="expression" dxfId="1" priority="2">
      <formula>$F$3&lt;2018</formula>
    </cfRule>
  </conditionalFormatting>
  <conditionalFormatting sqref="C11:H11">
    <cfRule type="expression" dxfId="0" priority="1">
      <formula>$F$3&lt;2018</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入力</vt:lpstr>
      <vt:lpstr>入力例</vt:lpstr>
      <vt:lpstr>証明書</vt:lpstr>
      <vt:lpstr>横浜市用</vt:lpstr>
      <vt:lpstr>セミナー</vt:lpstr>
      <vt:lpstr>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2022-10-11T05:15:46Z</cp:lastPrinted>
  <dcterms:created xsi:type="dcterms:W3CDTF">2022-07-04T07:29:37Z</dcterms:created>
  <dcterms:modified xsi:type="dcterms:W3CDTF">2022-10-17T08:10:52Z</dcterms:modified>
</cp:coreProperties>
</file>